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Directions" sheetId="1" r:id="rId1"/>
    <sheet name="2015 Rate Calculator" sheetId="2" r:id="rId2"/>
    <sheet name="Recording Fees " sheetId="3" state="hidden" r:id="rId3"/>
  </sheets>
  <definedNames>
    <definedName name="_xlnm.Print_Area" localSheetId="1">'2015 Rate Calculator'!$A$1:$T$44</definedName>
    <definedName name="_xlnm.Print_Area" localSheetId="0">'Directions'!$A$1:$D$17</definedName>
    <definedName name="_xlnm.Print_Area" localSheetId="2">'Recording Fees '!$A$1:$J$89</definedName>
  </definedNames>
  <calcPr fullCalcOnLoad="1"/>
</workbook>
</file>

<file path=xl/sharedStrings.xml><?xml version="1.0" encoding="utf-8"?>
<sst xmlns="http://schemas.openxmlformats.org/spreadsheetml/2006/main" count="156" uniqueCount="98">
  <si>
    <t>Loan Policy Premium</t>
  </si>
  <si>
    <t>Purchase Transaction - Rate Calculator</t>
  </si>
  <si>
    <t>If there is a 2nd mortgage -  Will a loan policy be required?</t>
  </si>
  <si>
    <t>If there is a 2nd mortgage - Will a separate HUD be required?</t>
  </si>
  <si>
    <t>Policy Later Date Fee</t>
  </si>
  <si>
    <t>Total Estimated Rate</t>
  </si>
  <si>
    <t>Will the closing package be delivered via email?</t>
  </si>
  <si>
    <t>Will funds be required to be deposited by the purchaser which we will hold in a title indemnity for taxes not yet due or payable?</t>
  </si>
  <si>
    <t>Purchase Rate Calculator</t>
  </si>
  <si>
    <r>
      <t>To assist lenders in the GFE process the attached excel document provides a title insurance rate calculator.  There is a second spreadsheet that shows a breakdown of recording fees by county which also includes a link to transfer tax information. 
We strongly suggest that lenders retain a copy of the calculated rates they used in determining the GFE amount.  Lenders should also check the GFE (and rate calculator) against our title bill when received.
The fees listed herein are based solely on the information as entered by the user.  Final charges and fees are subject to the lender’s closing instructions.  Any changes, including but not limited to the sales price, loan amount, requested endorsements, number of pages to be recorded, documents to be recorded and number of loan packages will result in a change to the figures as calculated.  Review your calculations carefully as the settlement agent will not be held liable for the accuracy or completeness of the information received, for failure to calculate or request updated figures if the terms have changed or additional services are required.</t>
    </r>
    <r>
      <rPr>
        <sz val="10"/>
        <rFont val="Arial"/>
        <family val="0"/>
      </rPr>
      <t xml:space="preserve">
</t>
    </r>
  </si>
  <si>
    <r>
      <t xml:space="preserve">Once we have issued our title bill, if it is determined that changes must be made please email </t>
    </r>
  </si>
  <si>
    <t>Please answer Yes or No…...(No is the Default)</t>
  </si>
  <si>
    <t>Will there be a second mortgage closing package delivered via email?</t>
  </si>
  <si>
    <t>Will a chain of title be required?</t>
  </si>
  <si>
    <t xml:space="preserve">ARM - Balloon - Condominium - EPA - Location - PUD - Revolving Credit </t>
  </si>
  <si>
    <t>Inflation coverage provides additional Owner's Policy protection.  This is pre-billed as most</t>
  </si>
  <si>
    <t>buyers elect the coverage.  Consider checking with the buyer's attorney before declining.</t>
  </si>
  <si>
    <t>Include the coverage?</t>
  </si>
  <si>
    <t xml:space="preserve">If we are not holding a Title Indemnity FNT will be required to pay taxes with funds deposited by the purchaser? </t>
  </si>
  <si>
    <t>billing@fnf.com and we will make the adjustments accordingly.</t>
  </si>
  <si>
    <t>$$$</t>
  </si>
  <si>
    <t>Pages</t>
  </si>
  <si>
    <t>$34.75 - 1st 4pgs &amp; $1-each additional pg</t>
  </si>
  <si>
    <t>$50 - 1st 4 pgs &amp; $1-each additional pg</t>
  </si>
  <si>
    <t>$39 - 1st 4 pgs &amp; $1-each additional pg</t>
  </si>
  <si>
    <t>Will County</t>
  </si>
  <si>
    <t>McHenry County</t>
  </si>
  <si>
    <t>Lake County</t>
  </si>
  <si>
    <t>$49 - 1st 4 pgs &amp; $1-each additional pg</t>
  </si>
  <si>
    <t>$43 - 1st 4 pgs $1-each additional pg</t>
  </si>
  <si>
    <t>Kendall County</t>
  </si>
  <si>
    <t>Kane County</t>
  </si>
  <si>
    <t>Grundy County</t>
  </si>
  <si>
    <t>$40 - 1st 4 pgs &amp; $1-each additional pg</t>
  </si>
  <si>
    <t>$50.25 - 1st 2 pgs &amp; $2-each additional pg</t>
  </si>
  <si>
    <t>Dupage County</t>
  </si>
  <si>
    <t>DeKalb County</t>
  </si>
  <si>
    <t>Cook County</t>
  </si>
  <si>
    <r>
      <t xml:space="preserve">For </t>
    </r>
    <r>
      <rPr>
        <u val="single"/>
        <sz val="10"/>
        <rFont val="Arial"/>
        <family val="2"/>
      </rPr>
      <t>Transfer Tax</t>
    </r>
    <r>
      <rPr>
        <sz val="10"/>
        <rFont val="Arial"/>
        <family val="2"/>
      </rPr>
      <t xml:space="preserve"> Info click here: </t>
    </r>
  </si>
  <si>
    <t>Buyer CPL Charge</t>
  </si>
  <si>
    <t>Lender CPL Charge</t>
  </si>
  <si>
    <r>
      <rPr>
        <b/>
        <sz val="10"/>
        <rFont val="Arial"/>
        <family val="2"/>
      </rPr>
      <t>NOTE:</t>
    </r>
    <r>
      <rPr>
        <sz val="10"/>
        <rFont val="Arial"/>
        <family val="2"/>
      </rPr>
      <t xml:space="preserve"> While every effort has been made to ensure the accuracy of this chart, the information contained herein is subject to change at any time. The appropriate county or municipality should be contacted for the most current information and requirements. This list is updated twice a year, in February and August. For the most recent on-line listing, go to  </t>
    </r>
    <r>
      <rPr>
        <u val="single"/>
        <sz val="10"/>
        <color indexed="40"/>
        <rFont val="Arial"/>
        <family val="2"/>
      </rPr>
      <t>www.fidelitydesktop.com</t>
    </r>
  </si>
  <si>
    <t>No Legal + $1 - Add'l Doc # + $1</t>
  </si>
  <si>
    <t>Add't Doc # + $1</t>
  </si>
  <si>
    <t>$42-1st 4pgs -$1-each add'l Pg &amp; Doc #</t>
  </si>
  <si>
    <t>No legal - doc # only + $1</t>
  </si>
  <si>
    <t>Grantor/Grantee + $2 - Add'l Lot, etc. + $2 Mail fee Specials - $2.25 - check  w/title</t>
  </si>
  <si>
    <t>$39 - 1st 4 pgs &amp; $1 each additional pg</t>
  </si>
  <si>
    <t>http://fidelitydesktop.com/sections/transferTaxes.asp</t>
  </si>
  <si>
    <t>Refer to Individual County Recorder's website to determine recording fees for other document types, including non-conforming</t>
  </si>
  <si>
    <t>Deeds - Mortgages - Releases - Recording Charges per County</t>
  </si>
  <si>
    <t>Effective Date: 8/1/11</t>
  </si>
  <si>
    <t>For Transfer Tax Info click here:</t>
  </si>
  <si>
    <t>https://www.fidelitydesktop.com/pages/transfer-taxes.aspx</t>
  </si>
  <si>
    <t>Cook</t>
  </si>
  <si>
    <t>DuPage</t>
  </si>
  <si>
    <t>Kane</t>
  </si>
  <si>
    <t>Kendall</t>
  </si>
  <si>
    <t>Lake</t>
  </si>
  <si>
    <t>McHenry</t>
  </si>
  <si>
    <t>Will</t>
  </si>
  <si>
    <t xml:space="preserve">ILAPLD Certificate, if applicable </t>
  </si>
  <si>
    <t xml:space="preserve">Property County? (Select from Drop Down Menu) </t>
  </si>
  <si>
    <t>Yes</t>
  </si>
  <si>
    <t>No</t>
  </si>
  <si>
    <t>City of Chicago? (Select from Drop Down Menu)</t>
  </si>
  <si>
    <t>State of IL Registration Fee</t>
  </si>
  <si>
    <t>Grundy</t>
  </si>
  <si>
    <t>LaSalle</t>
  </si>
  <si>
    <t>Livingston</t>
  </si>
  <si>
    <t>Kankaee</t>
  </si>
  <si>
    <t>How many wires transfers needed for this order?</t>
  </si>
  <si>
    <t>Commitment Update Fee</t>
  </si>
  <si>
    <t>Amount of insurance</t>
  </si>
  <si>
    <t>FNT Rates</t>
  </si>
  <si>
    <t>Orders over 1,000,000 add $2/thousand</t>
  </si>
  <si>
    <t>Round</t>
  </si>
  <si>
    <t>Enter the Sales Price:</t>
  </si>
  <si>
    <t>Enter the Mortgage Amount:</t>
  </si>
  <si>
    <t>Owner's Policy Premium</t>
  </si>
  <si>
    <t>Closing Fee</t>
  </si>
  <si>
    <t>(amount used)</t>
  </si>
  <si>
    <t>How many of the below endorsements (from below) will be required?</t>
  </si>
  <si>
    <t>adr</t>
  </si>
  <si>
    <t>plat</t>
  </si>
  <si>
    <t>add parc</t>
  </si>
  <si>
    <t>plus each addl pg</t>
  </si>
  <si>
    <t>How many additional pages?</t>
  </si>
  <si>
    <t>Additional Documents referenced</t>
  </si>
  <si>
    <t>grantor (required)</t>
  </si>
  <si>
    <t>Grantor/Grantee on exempt deeds?</t>
  </si>
  <si>
    <t>Plat Act Affidavit required based on legal?</t>
  </si>
  <si>
    <t>Actual Recording rates</t>
  </si>
  <si>
    <t>total</t>
  </si>
  <si>
    <t xml:space="preserve">Actual Recording Fee (First 4 pages included) </t>
  </si>
  <si>
    <t>How many additional parcels (pins)?</t>
  </si>
  <si>
    <t xml:space="preserve">
Effective Date of Current Rate Card: January 20, 2015</t>
  </si>
  <si>
    <t>Effective Feb 1, 2018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</si>
</sst>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61">
    <font>
      <sz val="10"/>
      <name val="Arial"/>
      <family val="0"/>
    </font>
    <font>
      <sz val="8"/>
      <name val="Arial"/>
      <family val="2"/>
    </font>
    <font>
      <i/>
      <sz val="10"/>
      <name val="Arial"/>
      <family val="2"/>
    </font>
    <font>
      <b/>
      <u val="single"/>
      <sz val="10"/>
      <name val="Arial"/>
      <family val="2"/>
    </font>
    <font>
      <u val="single"/>
      <sz val="10"/>
      <color indexed="36"/>
      <name val="Arial"/>
      <family val="2"/>
    </font>
    <font>
      <u val="single"/>
      <sz val="10"/>
      <color indexed="12"/>
      <name val="Arial"/>
      <family val="2"/>
    </font>
    <font>
      <b/>
      <sz val="10"/>
      <name val="Arial"/>
      <family val="2"/>
    </font>
    <font>
      <sz val="10"/>
      <color indexed="9"/>
      <name val="Arial"/>
      <family val="2"/>
    </font>
    <font>
      <sz val="10"/>
      <color indexed="12"/>
      <name val="Arial"/>
      <family val="2"/>
    </font>
    <font>
      <u val="single"/>
      <sz val="14"/>
      <name val="Arial"/>
      <family val="2"/>
    </font>
    <font>
      <i/>
      <sz val="10"/>
      <color indexed="10"/>
      <name val="Arial"/>
      <family val="2"/>
    </font>
    <font>
      <b/>
      <sz val="8"/>
      <name val="Arial"/>
      <family val="2"/>
    </font>
    <font>
      <u val="single"/>
      <sz val="10"/>
      <name val="Arial"/>
      <family val="2"/>
    </font>
    <font>
      <b/>
      <u val="single"/>
      <sz val="12"/>
      <name val="Arial"/>
      <family val="2"/>
    </font>
    <font>
      <u val="single"/>
      <sz val="10"/>
      <color indexed="40"/>
      <name val="Arial"/>
      <family val="2"/>
    </font>
    <font>
      <i/>
      <sz val="12"/>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2"/>
      <color indexed="8"/>
      <name val="Arial"/>
      <family val="2"/>
    </font>
    <font>
      <u val="single"/>
      <sz val="12"/>
      <color indexed="8"/>
      <name val="Arial"/>
      <family val="2"/>
    </font>
    <font>
      <b/>
      <sz val="20"/>
      <color indexed="8"/>
      <name val="Arial"/>
      <family val="2"/>
    </font>
    <font>
      <b/>
      <sz val="2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2"/>
      <color rgb="FF000000"/>
      <name val="Arial"/>
      <family val="2"/>
    </font>
    <font>
      <u val="single"/>
      <sz val="12"/>
      <color rgb="FF000000"/>
      <name val="Arial"/>
      <family val="2"/>
    </font>
    <font>
      <b/>
      <sz val="20"/>
      <color rgb="FF000000"/>
      <name val="Arial"/>
      <family val="2"/>
    </font>
    <font>
      <b/>
      <sz val="2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22"/>
        <bgColor indexed="64"/>
      </patternFill>
    </fill>
    <fill>
      <patternFill patternType="solid">
        <fgColor indexed="48"/>
        <bgColor indexed="64"/>
      </patternFill>
    </fill>
    <fill>
      <patternFill patternType="solid">
        <fgColor theme="0" tint="-0.24997000396251678"/>
        <bgColor indexed="64"/>
      </patternFill>
    </fill>
    <fill>
      <patternFill patternType="solid">
        <fgColor theme="3"/>
        <bgColor indexed="64"/>
      </patternFill>
    </fill>
    <fill>
      <patternFill patternType="solid">
        <fgColor theme="3" tint="0.7999799847602844"/>
        <bgColor indexed="64"/>
      </patternFill>
    </fill>
    <fill>
      <patternFill patternType="solid">
        <fgColor rgb="FFFFC0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style="medium"/>
      <top style="medium"/>
      <bottom style="medium"/>
    </border>
    <border>
      <left style="medium"/>
      <right style="thin"/>
      <top style="thin"/>
      <bottom>
        <color indexed="63"/>
      </bottom>
    </border>
    <border>
      <left style="medium"/>
      <right style="thin"/>
      <top style="thin"/>
      <bottom style="thin"/>
    </border>
    <border>
      <left style="thin"/>
      <right>
        <color indexed="63"/>
      </right>
      <top style="thin"/>
      <bottom style="thin"/>
    </border>
    <border>
      <left style="medium"/>
      <right style="medium"/>
      <top style="medium"/>
      <bottom>
        <color indexed="63"/>
      </bottom>
    </border>
    <border>
      <left style="thin"/>
      <right style="medium"/>
      <top style="thin"/>
      <bottom style="thin"/>
    </border>
    <border>
      <left>
        <color indexed="63"/>
      </left>
      <right style="thin"/>
      <top style="thin"/>
      <bottom style="thin"/>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thin"/>
      <right style="thin"/>
      <top>
        <color indexed="63"/>
      </top>
      <bottom>
        <color indexed="63"/>
      </bottom>
    </border>
    <border>
      <left style="medium"/>
      <right style="thin"/>
      <top>
        <color indexed="63"/>
      </top>
      <bottom>
        <color indexed="63"/>
      </bottom>
    </border>
    <border>
      <left style="medium"/>
      <right style="thin"/>
      <top style="thin"/>
      <bottom style="medium"/>
    </border>
    <border>
      <left>
        <color indexed="63"/>
      </left>
      <right style="medium"/>
      <top style="thin"/>
      <bottom style="thin"/>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thick"/>
      <bottom style="thick"/>
    </border>
    <border>
      <left style="thick"/>
      <right style="thick"/>
      <top style="thick"/>
      <bottom>
        <color indexed="63"/>
      </bottom>
    </border>
    <border>
      <left style="thick"/>
      <right style="thick"/>
      <top style="thick"/>
      <bottom style="thick"/>
    </border>
    <border>
      <left style="thick"/>
      <right style="thick"/>
      <top>
        <color indexed="63"/>
      </top>
      <bottom>
        <color indexed="63"/>
      </bottom>
    </border>
    <border>
      <left style="thick"/>
      <right style="thick"/>
      <top style="thin"/>
      <bottom style="thin"/>
    </border>
    <border>
      <left style="thin"/>
      <right style="thick"/>
      <top style="thin"/>
      <bottom style="thin"/>
    </border>
    <border>
      <left style="thick"/>
      <right style="thin"/>
      <top style="thin"/>
      <bottom style="thin"/>
    </border>
    <border>
      <left style="thin"/>
      <right style="thin"/>
      <top style="thin"/>
      <bottom style="thin"/>
    </border>
    <border>
      <left style="thick"/>
      <right style="thick"/>
      <top style="thin"/>
      <bottom>
        <color indexed="63"/>
      </bottom>
    </border>
    <border>
      <left style="thin"/>
      <right style="thick"/>
      <top style="thin"/>
      <bottom/>
    </border>
    <border>
      <left style="thick"/>
      <right style="thick"/>
      <top style="medium"/>
      <bottom>
        <color indexed="63"/>
      </bottom>
    </border>
    <border>
      <left style="thick"/>
      <right style="thick"/>
      <top>
        <color indexed="63"/>
      </top>
      <bottom style="thick"/>
    </border>
    <border>
      <left>
        <color indexed="63"/>
      </left>
      <right>
        <color indexed="63"/>
      </right>
      <top>
        <color indexed="63"/>
      </top>
      <bottom style="thick"/>
    </border>
    <border>
      <left style="medium"/>
      <right>
        <color indexed="63"/>
      </right>
      <top style="thick"/>
      <bottom style="thick"/>
    </border>
    <border>
      <left>
        <color indexed="63"/>
      </left>
      <right style="medium"/>
      <top style="thick"/>
      <bottom style="thick"/>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ck"/>
    </border>
    <border>
      <left>
        <color indexed="63"/>
      </left>
      <right style="medium"/>
      <top>
        <color indexed="63"/>
      </top>
      <bottom style="thick"/>
    </border>
    <border>
      <left>
        <color indexed="63"/>
      </left>
      <right>
        <color indexed="63"/>
      </right>
      <top style="thick"/>
      <bottom>
        <color indexed="63"/>
      </botto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2">
    <xf numFmtId="0" fontId="0" fillId="0" borderId="0" xfId="0" applyAlignment="1">
      <alignment/>
    </xf>
    <xf numFmtId="0" fontId="0" fillId="0" borderId="0" xfId="0" applyFill="1" applyAlignment="1">
      <alignment/>
    </xf>
    <xf numFmtId="0" fontId="0" fillId="0" borderId="0" xfId="0" applyAlignment="1">
      <alignment horizontal="center"/>
    </xf>
    <xf numFmtId="0" fontId="7" fillId="0" borderId="0" xfId="0" applyFont="1" applyFill="1" applyAlignment="1">
      <alignment/>
    </xf>
    <xf numFmtId="0" fontId="0" fillId="0" borderId="10" xfId="0" applyBorder="1" applyAlignment="1">
      <alignment/>
    </xf>
    <xf numFmtId="0" fontId="9" fillId="0" borderId="11" xfId="0" applyFont="1" applyFill="1" applyBorder="1" applyAlignment="1">
      <alignment horizontal="center" wrapText="1"/>
    </xf>
    <xf numFmtId="0" fontId="0" fillId="0" borderId="12" xfId="0" applyBorder="1" applyAlignment="1">
      <alignment/>
    </xf>
    <xf numFmtId="0" fontId="2" fillId="0" borderId="13" xfId="0" applyFont="1" applyFill="1" applyBorder="1" applyAlignment="1">
      <alignment horizontal="center" wrapText="1"/>
    </xf>
    <xf numFmtId="0" fontId="0" fillId="0" borderId="13" xfId="0" applyBorder="1" applyAlignment="1">
      <alignment horizontal="left" wrapText="1"/>
    </xf>
    <xf numFmtId="0" fontId="0" fillId="0" borderId="13" xfId="0" applyBorder="1" applyAlignment="1">
      <alignment horizontal="center" wrapText="1"/>
    </xf>
    <xf numFmtId="0" fontId="0" fillId="0" borderId="14" xfId="0" applyBorder="1" applyAlignment="1">
      <alignment/>
    </xf>
    <xf numFmtId="0" fontId="0" fillId="0" borderId="15" xfId="0" applyBorder="1" applyAlignment="1">
      <alignment/>
    </xf>
    <xf numFmtId="0" fontId="10" fillId="0" borderId="13" xfId="0" applyFont="1" applyFill="1" applyBorder="1" applyAlignment="1">
      <alignment horizontal="center" wrapText="1"/>
    </xf>
    <xf numFmtId="0" fontId="0" fillId="0" borderId="13" xfId="53" applyFont="1" applyFill="1" applyBorder="1" applyAlignment="1" applyProtection="1">
      <alignment horizontal="center"/>
      <protection/>
    </xf>
    <xf numFmtId="0" fontId="11" fillId="33" borderId="16" xfId="0" applyFont="1" applyFill="1" applyBorder="1" applyAlignment="1" applyProtection="1">
      <alignment/>
      <protection/>
    </xf>
    <xf numFmtId="0" fontId="1" fillId="0" borderId="17" xfId="0" applyFont="1" applyBorder="1" applyAlignment="1" applyProtection="1">
      <alignment horizontal="center"/>
      <protection/>
    </xf>
    <xf numFmtId="0" fontId="1" fillId="0" borderId="18" xfId="0" applyFont="1" applyBorder="1" applyAlignment="1" applyProtection="1">
      <alignment horizontal="center"/>
      <protection/>
    </xf>
    <xf numFmtId="0" fontId="11" fillId="0" borderId="19" xfId="0" applyFont="1" applyBorder="1" applyAlignment="1" applyProtection="1">
      <alignment horizontal="center"/>
      <protection/>
    </xf>
    <xf numFmtId="0" fontId="11" fillId="0" borderId="18" xfId="0" applyFont="1" applyBorder="1" applyAlignment="1" applyProtection="1">
      <alignment horizontal="center"/>
      <protection/>
    </xf>
    <xf numFmtId="0" fontId="11" fillId="33" borderId="20" xfId="0" applyFont="1" applyFill="1" applyBorder="1" applyAlignment="1" applyProtection="1">
      <alignment/>
      <protection/>
    </xf>
    <xf numFmtId="0" fontId="11" fillId="0" borderId="21" xfId="0" applyFont="1" applyBorder="1" applyAlignment="1" applyProtection="1">
      <alignment horizontal="center"/>
      <protection/>
    </xf>
    <xf numFmtId="0" fontId="11" fillId="0" borderId="22" xfId="0" applyFont="1" applyBorder="1" applyAlignment="1" applyProtection="1">
      <alignment horizontal="center"/>
      <protection/>
    </xf>
    <xf numFmtId="0" fontId="0" fillId="0" borderId="0" xfId="0" applyAlignment="1">
      <alignment/>
    </xf>
    <xf numFmtId="0" fontId="5" fillId="33" borderId="23" xfId="53" applyFill="1" applyBorder="1" applyAlignment="1" applyProtection="1">
      <alignment horizontal="left" vertical="center" wrapText="1"/>
      <protection/>
    </xf>
    <xf numFmtId="0" fontId="5" fillId="33" borderId="24" xfId="53" applyFill="1" applyBorder="1" applyAlignment="1" applyProtection="1">
      <alignment horizontal="left" vertical="center" wrapText="1"/>
      <protection/>
    </xf>
    <xf numFmtId="0" fontId="0" fillId="33" borderId="24" xfId="0" applyNumberFormat="1" applyFont="1" applyFill="1" applyBorder="1" applyAlignment="1" applyProtection="1">
      <alignment horizontal="right" vertical="center" wrapText="1"/>
      <protection/>
    </xf>
    <xf numFmtId="0" fontId="0" fillId="33" borderId="25" xfId="0" applyFill="1" applyBorder="1" applyAlignment="1">
      <alignment/>
    </xf>
    <xf numFmtId="0" fontId="1" fillId="0" borderId="26" xfId="0" applyFont="1" applyBorder="1" applyAlignment="1" applyProtection="1">
      <alignment horizontal="center"/>
      <protection/>
    </xf>
    <xf numFmtId="0" fontId="1" fillId="0" borderId="27" xfId="0" applyFont="1" applyBorder="1" applyAlignment="1" applyProtection="1">
      <alignment horizontal="center"/>
      <protection/>
    </xf>
    <xf numFmtId="0" fontId="1" fillId="0" borderId="28" xfId="0" applyFont="1" applyBorder="1" applyAlignment="1" applyProtection="1">
      <alignment horizontal="center"/>
      <protection/>
    </xf>
    <xf numFmtId="0" fontId="11" fillId="0" borderId="29" xfId="0" applyFont="1" applyBorder="1" applyAlignment="1" applyProtection="1">
      <alignment horizontal="center"/>
      <protection/>
    </xf>
    <xf numFmtId="0" fontId="5" fillId="34" borderId="30" xfId="53" applyFill="1" applyBorder="1" applyAlignment="1" applyProtection="1">
      <alignment horizontal="left" vertical="center" wrapText="1"/>
      <protection/>
    </xf>
    <xf numFmtId="0" fontId="5" fillId="34" borderId="31" xfId="53" applyFill="1" applyBorder="1" applyAlignment="1" applyProtection="1">
      <alignment horizontal="left" vertical="center" wrapText="1"/>
      <protection locked="0"/>
    </xf>
    <xf numFmtId="0" fontId="0" fillId="34" borderId="31" xfId="0" applyNumberFormat="1" applyFont="1" applyFill="1" applyBorder="1" applyAlignment="1" applyProtection="1">
      <alignment horizontal="right" vertical="center" wrapText="1"/>
      <protection/>
    </xf>
    <xf numFmtId="0" fontId="0" fillId="34" borderId="32" xfId="0" applyFill="1" applyBorder="1" applyAlignment="1">
      <alignment/>
    </xf>
    <xf numFmtId="0" fontId="5" fillId="34" borderId="33" xfId="53" applyFill="1" applyBorder="1" applyAlignment="1" applyProtection="1">
      <alignment horizontal="left" vertical="center" wrapText="1"/>
      <protection/>
    </xf>
    <xf numFmtId="0" fontId="0" fillId="34" borderId="34" xfId="0" applyFill="1" applyBorder="1" applyAlignment="1">
      <alignment/>
    </xf>
    <xf numFmtId="0" fontId="0" fillId="34" borderId="35" xfId="0" applyFill="1" applyBorder="1" applyAlignment="1">
      <alignment/>
    </xf>
    <xf numFmtId="8" fontId="11" fillId="0" borderId="21" xfId="0" applyNumberFormat="1" applyFont="1" applyBorder="1" applyAlignment="1" applyProtection="1">
      <alignment horizontal="center"/>
      <protection/>
    </xf>
    <xf numFmtId="164" fontId="11" fillId="0" borderId="29" xfId="0" applyNumberFormat="1" applyFont="1" applyBorder="1" applyAlignment="1" applyProtection="1">
      <alignment horizontal="center"/>
      <protection/>
    </xf>
    <xf numFmtId="164" fontId="11" fillId="0" borderId="21" xfId="0" applyNumberFormat="1" applyFont="1" applyBorder="1" applyAlignment="1" applyProtection="1">
      <alignment horizontal="center"/>
      <protection/>
    </xf>
    <xf numFmtId="0" fontId="0" fillId="0" borderId="0" xfId="0" applyAlignment="1">
      <alignment vertical="center" wrapText="1"/>
    </xf>
    <xf numFmtId="0" fontId="11" fillId="33" borderId="16" xfId="0" applyFont="1" applyFill="1" applyBorder="1" applyAlignment="1" applyProtection="1">
      <alignment vertical="center" wrapText="1"/>
      <protection/>
    </xf>
    <xf numFmtId="0" fontId="0" fillId="35" borderId="0" xfId="0" applyFont="1" applyFill="1" applyAlignment="1">
      <alignment/>
    </xf>
    <xf numFmtId="164" fontId="15" fillId="0" borderId="0" xfId="0" applyNumberFormat="1" applyFont="1" applyBorder="1" applyAlignment="1" applyProtection="1">
      <alignment horizontal="left"/>
      <protection/>
    </xf>
    <xf numFmtId="0" fontId="0" fillId="0" borderId="0" xfId="0" applyFont="1" applyBorder="1" applyAlignment="1" applyProtection="1">
      <alignment/>
      <protection/>
    </xf>
    <xf numFmtId="0" fontId="0" fillId="0" borderId="0" xfId="0" applyFont="1" applyAlignment="1" applyProtection="1">
      <alignment/>
      <protection/>
    </xf>
    <xf numFmtId="0" fontId="8" fillId="20" borderId="0" xfId="0" applyFont="1" applyFill="1" applyAlignment="1">
      <alignment/>
    </xf>
    <xf numFmtId="0" fontId="8" fillId="20" borderId="0" xfId="0" applyFont="1" applyFill="1" applyAlignment="1">
      <alignment horizontal="center" wrapText="1"/>
    </xf>
    <xf numFmtId="0" fontId="0" fillId="20" borderId="0" xfId="0" applyFill="1" applyAlignment="1">
      <alignment/>
    </xf>
    <xf numFmtId="0" fontId="8" fillId="20" borderId="0" xfId="0" applyFont="1" applyFill="1" applyAlignment="1">
      <alignment horizontal="center"/>
    </xf>
    <xf numFmtId="0" fontId="0" fillId="20" borderId="0" xfId="0" applyFill="1" applyAlignment="1">
      <alignment horizontal="center"/>
    </xf>
    <xf numFmtId="0" fontId="0" fillId="0" borderId="36" xfId="0" applyFont="1" applyBorder="1" applyAlignment="1" applyProtection="1">
      <alignment/>
      <protection/>
    </xf>
    <xf numFmtId="0" fontId="0" fillId="20" borderId="34" xfId="0" applyFont="1" applyFill="1" applyBorder="1" applyAlignment="1" applyProtection="1">
      <alignment/>
      <protection/>
    </xf>
    <xf numFmtId="0" fontId="0" fillId="20" borderId="0" xfId="0" applyFont="1" applyFill="1" applyBorder="1" applyAlignment="1" applyProtection="1">
      <alignment/>
      <protection/>
    </xf>
    <xf numFmtId="0" fontId="0" fillId="20" borderId="33" xfId="0" applyFont="1" applyFill="1" applyBorder="1" applyAlignment="1" applyProtection="1">
      <alignment/>
      <protection/>
    </xf>
    <xf numFmtId="0" fontId="56" fillId="0" borderId="37" xfId="0" applyFont="1" applyBorder="1" applyAlignment="1" applyProtection="1">
      <alignment/>
      <protection/>
    </xf>
    <xf numFmtId="4" fontId="56" fillId="0" borderId="38" xfId="0" applyNumberFormat="1" applyFont="1" applyBorder="1" applyAlignment="1" applyProtection="1">
      <alignment/>
      <protection/>
    </xf>
    <xf numFmtId="0" fontId="56" fillId="0" borderId="38" xfId="0" applyFont="1" applyBorder="1" applyAlignment="1" applyProtection="1">
      <alignment/>
      <protection/>
    </xf>
    <xf numFmtId="0" fontId="56" fillId="36" borderId="38" xfId="0" applyFont="1" applyFill="1" applyBorder="1" applyAlignment="1" applyProtection="1">
      <alignment horizontal="right"/>
      <protection/>
    </xf>
    <xf numFmtId="4" fontId="56" fillId="0" borderId="0" xfId="0" applyNumberFormat="1" applyFont="1" applyBorder="1" applyAlignment="1" applyProtection="1">
      <alignment/>
      <protection/>
    </xf>
    <xf numFmtId="0" fontId="56" fillId="20" borderId="13" xfId="0" applyFont="1" applyFill="1" applyBorder="1" applyAlignment="1" applyProtection="1">
      <alignment/>
      <protection/>
    </xf>
    <xf numFmtId="0" fontId="0" fillId="36" borderId="39" xfId="0" applyFont="1" applyFill="1" applyBorder="1" applyAlignment="1" applyProtection="1" quotePrefix="1">
      <alignment horizontal="right"/>
      <protection/>
    </xf>
    <xf numFmtId="164" fontId="0" fillId="0" borderId="12" xfId="0" applyNumberFormat="1" applyFont="1" applyBorder="1" applyAlignment="1" applyProtection="1">
      <alignment/>
      <protection locked="0"/>
    </xf>
    <xf numFmtId="0" fontId="57" fillId="0" borderId="0" xfId="0" applyFont="1" applyBorder="1" applyAlignment="1" applyProtection="1">
      <alignment/>
      <protection/>
    </xf>
    <xf numFmtId="0" fontId="0" fillId="0" borderId="13" xfId="0" applyFont="1" applyBorder="1" applyAlignment="1" applyProtection="1">
      <alignment/>
      <protection/>
    </xf>
    <xf numFmtId="0" fontId="0" fillId="36" borderId="40" xfId="0" applyFont="1" applyFill="1" applyBorder="1" applyAlignment="1" applyProtection="1">
      <alignment horizontal="right"/>
      <protection/>
    </xf>
    <xf numFmtId="0" fontId="0" fillId="20" borderId="12" xfId="0" applyFont="1" applyFill="1" applyBorder="1" applyAlignment="1" applyProtection="1">
      <alignment/>
      <protection/>
    </xf>
    <xf numFmtId="0" fontId="57" fillId="37" borderId="0" xfId="0" applyFont="1" applyFill="1" applyBorder="1" applyAlignment="1" applyProtection="1">
      <alignment/>
      <protection/>
    </xf>
    <xf numFmtId="164" fontId="57" fillId="0" borderId="41" xfId="0" applyNumberFormat="1" applyFont="1" applyBorder="1" applyAlignment="1" applyProtection="1">
      <alignment/>
      <protection/>
    </xf>
    <xf numFmtId="0" fontId="3" fillId="36" borderId="40" xfId="0" applyFont="1" applyFill="1" applyBorder="1" applyAlignment="1" applyProtection="1">
      <alignment horizontal="right"/>
      <protection/>
    </xf>
    <xf numFmtId="0" fontId="6" fillId="0" borderId="42" xfId="0" applyFont="1" applyBorder="1" applyAlignment="1" applyProtection="1">
      <alignment horizontal="center"/>
      <protection locked="0"/>
    </xf>
    <xf numFmtId="0" fontId="57" fillId="37" borderId="43" xfId="0" applyFont="1" applyFill="1" applyBorder="1" applyAlignment="1" applyProtection="1">
      <alignment/>
      <protection/>
    </xf>
    <xf numFmtId="0" fontId="0" fillId="20" borderId="12" xfId="0" applyFont="1" applyFill="1" applyBorder="1" applyAlignment="1" applyProtection="1">
      <alignment horizontal="center"/>
      <protection/>
    </xf>
    <xf numFmtId="0" fontId="57" fillId="20" borderId="0" xfId="0" applyFont="1" applyFill="1" applyBorder="1" applyAlignment="1" applyProtection="1">
      <alignment/>
      <protection/>
    </xf>
    <xf numFmtId="164" fontId="57" fillId="20" borderId="13" xfId="0" applyNumberFormat="1" applyFont="1" applyFill="1" applyBorder="1" applyAlignment="1" applyProtection="1">
      <alignment/>
      <protection/>
    </xf>
    <xf numFmtId="0" fontId="2" fillId="36" borderId="40" xfId="0" applyFont="1" applyFill="1" applyBorder="1" applyAlignment="1" applyProtection="1">
      <alignment horizontal="right"/>
      <protection/>
    </xf>
    <xf numFmtId="2" fontId="0" fillId="0" borderId="0" xfId="0" applyNumberFormat="1" applyFont="1" applyBorder="1" applyAlignment="1" applyProtection="1">
      <alignment/>
      <protection/>
    </xf>
    <xf numFmtId="164" fontId="0" fillId="20" borderId="13" xfId="0" applyNumberFormat="1" applyFont="1" applyFill="1" applyBorder="1" applyAlignment="1" applyProtection="1">
      <alignment/>
      <protection/>
    </xf>
    <xf numFmtId="0" fontId="6" fillId="0" borderId="42" xfId="0" applyFont="1" applyFill="1" applyBorder="1" applyAlignment="1" applyProtection="1">
      <alignment horizontal="center"/>
      <protection locked="0"/>
    </xf>
    <xf numFmtId="0" fontId="0" fillId="36" borderId="40" xfId="0" applyFont="1" applyFill="1" applyBorder="1" applyAlignment="1" applyProtection="1">
      <alignment horizontal="right" wrapText="1"/>
      <protection/>
    </xf>
    <xf numFmtId="0" fontId="6" fillId="0" borderId="0" xfId="0" applyFont="1" applyBorder="1" applyAlignment="1" applyProtection="1">
      <alignment/>
      <protection/>
    </xf>
    <xf numFmtId="0" fontId="0" fillId="14" borderId="40" xfId="0" applyFont="1" applyFill="1" applyBorder="1" applyAlignment="1" applyProtection="1">
      <alignment horizontal="right"/>
      <protection/>
    </xf>
    <xf numFmtId="0" fontId="0" fillId="0" borderId="0" xfId="0" applyFont="1" applyBorder="1" applyAlignment="1">
      <alignment horizontal="center"/>
    </xf>
    <xf numFmtId="0" fontId="0" fillId="38" borderId="40" xfId="0" applyFont="1" applyFill="1" applyBorder="1" applyAlignment="1" applyProtection="1">
      <alignment horizontal="right"/>
      <protection/>
    </xf>
    <xf numFmtId="0" fontId="0" fillId="0" borderId="0" xfId="0" applyFont="1" applyFill="1" applyBorder="1" applyAlignment="1">
      <alignment horizontal="center"/>
    </xf>
    <xf numFmtId="0" fontId="0" fillId="0" borderId="0" xfId="0" applyFont="1" applyBorder="1" applyAlignment="1" applyProtection="1">
      <alignment horizontal="right"/>
      <protection/>
    </xf>
    <xf numFmtId="0" fontId="0" fillId="36" borderId="44" xfId="0" applyFont="1" applyFill="1" applyBorder="1" applyAlignment="1" applyProtection="1">
      <alignment horizontal="right" wrapText="1"/>
      <protection/>
    </xf>
    <xf numFmtId="164" fontId="57" fillId="0" borderId="45" xfId="0" applyNumberFormat="1" applyFont="1" applyBorder="1" applyAlignment="1" applyProtection="1">
      <alignment/>
      <protection/>
    </xf>
    <xf numFmtId="0" fontId="0" fillId="36" borderId="46" xfId="0" applyFont="1" applyFill="1" applyBorder="1" applyAlignment="1">
      <alignment/>
    </xf>
    <xf numFmtId="0" fontId="58" fillId="39" borderId="37" xfId="0" applyFont="1" applyFill="1" applyBorder="1" applyAlignment="1" applyProtection="1">
      <alignment horizontal="center" vertical="center"/>
      <protection/>
    </xf>
    <xf numFmtId="2" fontId="5" fillId="36" borderId="47" xfId="53" applyNumberFormat="1" applyFont="1" applyFill="1" applyBorder="1" applyAlignment="1" applyProtection="1">
      <alignment horizontal="left"/>
      <protection locked="0"/>
    </xf>
    <xf numFmtId="0" fontId="0" fillId="20" borderId="14" xfId="0" applyFont="1" applyFill="1" applyBorder="1" applyAlignment="1" applyProtection="1">
      <alignment/>
      <protection/>
    </xf>
    <xf numFmtId="0" fontId="57" fillId="0" borderId="48" xfId="0" applyFont="1" applyBorder="1" applyAlignment="1" applyProtection="1">
      <alignment/>
      <protection/>
    </xf>
    <xf numFmtId="164" fontId="59" fillId="39" borderId="47" xfId="0" applyNumberFormat="1" applyFont="1" applyFill="1" applyBorder="1" applyAlignment="1" applyProtection="1">
      <alignment horizontal="right"/>
      <protection/>
    </xf>
    <xf numFmtId="0" fontId="0" fillId="20" borderId="32" xfId="0" applyFont="1" applyFill="1" applyBorder="1" applyAlignment="1" applyProtection="1">
      <alignment/>
      <protection/>
    </xf>
    <xf numFmtId="0" fontId="0" fillId="20" borderId="31" xfId="0" applyFont="1" applyFill="1" applyBorder="1" applyAlignment="1" applyProtection="1">
      <alignment/>
      <protection/>
    </xf>
    <xf numFmtId="0" fontId="57" fillId="20" borderId="31" xfId="0" applyFont="1" applyFill="1" applyBorder="1" applyAlignment="1" applyProtection="1">
      <alignment/>
      <protection/>
    </xf>
    <xf numFmtId="164" fontId="15" fillId="0" borderId="31" xfId="0" applyNumberFormat="1" applyFont="1" applyBorder="1" applyAlignment="1" applyProtection="1">
      <alignment horizontal="left"/>
      <protection/>
    </xf>
    <xf numFmtId="0" fontId="0" fillId="0" borderId="31" xfId="0" applyFont="1" applyBorder="1" applyAlignment="1" applyProtection="1">
      <alignment/>
      <protection/>
    </xf>
    <xf numFmtId="0" fontId="0" fillId="0" borderId="31" xfId="0" applyFont="1" applyBorder="1" applyAlignment="1">
      <alignment horizontal="center"/>
    </xf>
    <xf numFmtId="0" fontId="0" fillId="20" borderId="30" xfId="0" applyFont="1" applyFill="1" applyBorder="1" applyAlignment="1" applyProtection="1">
      <alignment/>
      <protection/>
    </xf>
    <xf numFmtId="0" fontId="57" fillId="0" borderId="0" xfId="0" applyFont="1" applyAlignment="1" applyProtection="1">
      <alignment/>
      <protection/>
    </xf>
    <xf numFmtId="0" fontId="0" fillId="0" borderId="0" xfId="0" applyFont="1" applyAlignment="1">
      <alignment horizontal="center"/>
    </xf>
    <xf numFmtId="0" fontId="0" fillId="0" borderId="0" xfId="0" applyFont="1" applyFill="1" applyAlignment="1">
      <alignment horizontal="center"/>
    </xf>
    <xf numFmtId="0" fontId="0" fillId="0" borderId="49" xfId="0" applyFont="1" applyBorder="1" applyAlignment="1" applyProtection="1">
      <alignment/>
      <protection/>
    </xf>
    <xf numFmtId="0" fontId="0" fillId="0" borderId="50" xfId="0" applyFont="1" applyBorder="1" applyAlignment="1" applyProtection="1">
      <alignment/>
      <protection/>
    </xf>
    <xf numFmtId="164" fontId="56" fillId="0" borderId="42" xfId="0" applyNumberFormat="1" applyFont="1" applyBorder="1" applyAlignment="1" applyProtection="1">
      <alignment/>
      <protection locked="0"/>
    </xf>
    <xf numFmtId="0" fontId="0" fillId="0" borderId="13" xfId="0" applyFont="1" applyFill="1" applyBorder="1" applyAlignment="1">
      <alignment horizontal="left" vertical="top" wrapText="1"/>
    </xf>
    <xf numFmtId="0" fontId="0" fillId="0" borderId="13" xfId="0" applyBorder="1" applyAlignment="1">
      <alignment horizontal="left" wrapText="1"/>
    </xf>
    <xf numFmtId="0" fontId="16" fillId="0" borderId="36" xfId="0" applyFont="1" applyBorder="1" applyAlignment="1" applyProtection="1">
      <alignment horizontal="center" vertical="center"/>
      <protection/>
    </xf>
    <xf numFmtId="0" fontId="0" fillId="20" borderId="35" xfId="0" applyFont="1" applyFill="1" applyBorder="1" applyAlignment="1" applyProtection="1">
      <alignment horizontal="center"/>
      <protection/>
    </xf>
    <xf numFmtId="0" fontId="0" fillId="20" borderId="51" xfId="0" applyFont="1" applyFill="1" applyBorder="1" applyAlignment="1" applyProtection="1">
      <alignment horizontal="center"/>
      <protection/>
    </xf>
    <xf numFmtId="0" fontId="0" fillId="20" borderId="52" xfId="0" applyFont="1" applyFill="1" applyBorder="1" applyAlignment="1" applyProtection="1">
      <alignment horizontal="center"/>
      <protection/>
    </xf>
    <xf numFmtId="0" fontId="0" fillId="20" borderId="34" xfId="0" applyFont="1" applyFill="1" applyBorder="1" applyAlignment="1" applyProtection="1">
      <alignment horizontal="center"/>
      <protection/>
    </xf>
    <xf numFmtId="0" fontId="0" fillId="20" borderId="0" xfId="0" applyFont="1" applyFill="1" applyBorder="1" applyAlignment="1" applyProtection="1">
      <alignment horizontal="center"/>
      <protection/>
    </xf>
    <xf numFmtId="0" fontId="0" fillId="20" borderId="33" xfId="0" applyFont="1" applyFill="1" applyBorder="1" applyAlignment="1" applyProtection="1">
      <alignment horizontal="center"/>
      <protection/>
    </xf>
    <xf numFmtId="0" fontId="0" fillId="20" borderId="53" xfId="0" applyFont="1" applyFill="1" applyBorder="1" applyAlignment="1" applyProtection="1">
      <alignment horizontal="center"/>
      <protection/>
    </xf>
    <xf numFmtId="0" fontId="0" fillId="20" borderId="48" xfId="0" applyFont="1" applyFill="1" applyBorder="1" applyAlignment="1" applyProtection="1">
      <alignment horizontal="center"/>
      <protection/>
    </xf>
    <xf numFmtId="0" fontId="0" fillId="20" borderId="54" xfId="0" applyFont="1" applyFill="1" applyBorder="1" applyAlignment="1" applyProtection="1">
      <alignment horizontal="center"/>
      <protection/>
    </xf>
    <xf numFmtId="0" fontId="60" fillId="20" borderId="55" xfId="0" applyFont="1" applyFill="1" applyBorder="1" applyAlignment="1" applyProtection="1">
      <alignment horizontal="center"/>
      <protection/>
    </xf>
    <xf numFmtId="0" fontId="60" fillId="20" borderId="48" xfId="0" applyFont="1" applyFill="1" applyBorder="1" applyAlignment="1" applyProtection="1">
      <alignment horizontal="center"/>
      <protection/>
    </xf>
    <xf numFmtId="0" fontId="0" fillId="34" borderId="0" xfId="0" applyNumberFormat="1" applyFont="1" applyFill="1" applyBorder="1" applyAlignment="1" applyProtection="1">
      <alignment horizontal="right" vertical="center" wrapText="1"/>
      <protection/>
    </xf>
    <xf numFmtId="0" fontId="3" fillId="34" borderId="56" xfId="0" applyFont="1" applyFill="1" applyBorder="1" applyAlignment="1" applyProtection="1">
      <alignment horizontal="center"/>
      <protection/>
    </xf>
    <xf numFmtId="0" fontId="3" fillId="34" borderId="57" xfId="0" applyFont="1" applyFill="1" applyBorder="1" applyAlignment="1" applyProtection="1">
      <alignment horizontal="center"/>
      <protection/>
    </xf>
    <xf numFmtId="0" fontId="1" fillId="0" borderId="58" xfId="0" applyFont="1" applyBorder="1" applyAlignment="1" applyProtection="1">
      <alignment horizontal="center" vertical="center" wrapText="1"/>
      <protection/>
    </xf>
    <xf numFmtId="0" fontId="1" fillId="0" borderId="59" xfId="0" applyFont="1" applyBorder="1" applyAlignment="1" applyProtection="1">
      <alignment horizontal="center" vertical="center" wrapText="1"/>
      <protection/>
    </xf>
    <xf numFmtId="0" fontId="1" fillId="0" borderId="60" xfId="0" applyFont="1" applyBorder="1" applyAlignment="1" applyProtection="1">
      <alignment horizontal="center"/>
      <protection/>
    </xf>
    <xf numFmtId="0" fontId="0" fillId="0" borderId="29" xfId="0" applyBorder="1" applyAlignment="1" applyProtection="1">
      <alignment/>
      <protection/>
    </xf>
    <xf numFmtId="0" fontId="1" fillId="0" borderId="29" xfId="0" applyFont="1" applyBorder="1" applyAlignment="1" applyProtection="1">
      <alignment horizontal="center"/>
      <protection/>
    </xf>
    <xf numFmtId="0" fontId="3" fillId="34" borderId="25" xfId="0" applyFont="1" applyFill="1" applyBorder="1" applyAlignment="1" applyProtection="1">
      <alignment horizontal="center"/>
      <protection/>
    </xf>
    <xf numFmtId="0" fontId="3" fillId="34" borderId="23" xfId="0" applyFont="1" applyFill="1" applyBorder="1" applyAlignment="1" applyProtection="1">
      <alignment horizontal="center"/>
      <protection/>
    </xf>
    <xf numFmtId="0" fontId="1" fillId="0" borderId="58" xfId="0" applyFont="1" applyBorder="1" applyAlignment="1" applyProtection="1">
      <alignment horizontal="center"/>
      <protection/>
    </xf>
    <xf numFmtId="0" fontId="1" fillId="0" borderId="59" xfId="0" applyFont="1" applyBorder="1" applyAlignment="1" applyProtection="1">
      <alignment horizontal="center"/>
      <protection/>
    </xf>
    <xf numFmtId="0" fontId="13" fillId="34" borderId="51" xfId="0" applyNumberFormat="1" applyFont="1" applyFill="1" applyBorder="1" applyAlignment="1" applyProtection="1">
      <alignment horizontal="center" vertical="center" wrapText="1"/>
      <protection/>
    </xf>
    <xf numFmtId="0" fontId="13" fillId="34" borderId="52" xfId="0" applyNumberFormat="1" applyFont="1" applyFill="1" applyBorder="1" applyAlignment="1" applyProtection="1">
      <alignment horizontal="center" vertical="center" wrapText="1"/>
      <protection/>
    </xf>
    <xf numFmtId="0" fontId="13" fillId="34" borderId="0" xfId="0" applyNumberFormat="1" applyFont="1" applyFill="1" applyBorder="1" applyAlignment="1" applyProtection="1">
      <alignment horizontal="center" vertical="center" wrapText="1"/>
      <protection/>
    </xf>
    <xf numFmtId="0" fontId="13" fillId="34" borderId="33" xfId="0" applyNumberFormat="1" applyFont="1" applyFill="1" applyBorder="1" applyAlignment="1" applyProtection="1">
      <alignment horizontal="center" vertical="center" wrapText="1"/>
      <protection/>
    </xf>
    <xf numFmtId="0" fontId="5" fillId="34" borderId="0" xfId="53" applyFill="1" applyBorder="1" applyAlignment="1" applyProtection="1">
      <alignment horizontal="left" vertical="center" wrapText="1"/>
      <protection locked="0"/>
    </xf>
    <xf numFmtId="0" fontId="0" fillId="34" borderId="34" xfId="0" applyFont="1" applyFill="1" applyBorder="1" applyAlignment="1">
      <alignment horizontal="center"/>
    </xf>
    <xf numFmtId="0" fontId="0" fillId="34" borderId="0" xfId="0" applyFill="1" applyBorder="1" applyAlignment="1">
      <alignment horizontal="center"/>
    </xf>
    <xf numFmtId="0" fontId="0" fillId="34" borderId="33" xfId="0" applyFill="1" applyBorder="1" applyAlignment="1">
      <alignment horizontal="center"/>
    </xf>
    <xf numFmtId="0" fontId="6" fillId="34" borderId="31" xfId="0" applyNumberFormat="1"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0" xfId="0" applyFont="1" applyAlignment="1">
      <alignment wrapText="1"/>
    </xf>
    <xf numFmtId="0" fontId="0" fillId="0" borderId="0" xfId="0" applyAlignment="1">
      <alignment wrapText="1"/>
    </xf>
    <xf numFmtId="6" fontId="1" fillId="0" borderId="60" xfId="0" applyNumberFormat="1" applyFont="1" applyBorder="1" applyAlignment="1" applyProtection="1">
      <alignment horizontal="center"/>
      <protection/>
    </xf>
    <xf numFmtId="0" fontId="1" fillId="0" borderId="60" xfId="0" applyFont="1" applyBorder="1" applyAlignment="1" applyProtection="1">
      <alignment/>
      <protection/>
    </xf>
    <xf numFmtId="0" fontId="1" fillId="0" borderId="29" xfId="0" applyFont="1" applyBorder="1" applyAlignment="1" applyProtection="1">
      <alignment/>
      <protection/>
    </xf>
    <xf numFmtId="0" fontId="3" fillId="34" borderId="61" xfId="0" applyFont="1" applyFill="1" applyBorder="1" applyAlignment="1" applyProtection="1">
      <alignment horizontal="center"/>
      <protection/>
    </xf>
    <xf numFmtId="0" fontId="3" fillId="34" borderId="62" xfId="0" applyFont="1" applyFill="1" applyBorder="1" applyAlignment="1" applyProtection="1">
      <alignment horizontal="center"/>
      <protection/>
    </xf>
    <xf numFmtId="6" fontId="1" fillId="0" borderId="60" xfId="0" applyNumberFormat="1"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19050</xdr:rowOff>
    </xdr:from>
    <xdr:to>
      <xdr:col>0</xdr:col>
      <xdr:colOff>1962150</xdr:colOff>
      <xdr:row>15</xdr:row>
      <xdr:rowOff>152400</xdr:rowOff>
    </xdr:to>
    <xdr:pic>
      <xdr:nvPicPr>
        <xdr:cNvPr id="1" name="Picture 4" descr="calc"/>
        <xdr:cNvPicPr preferRelativeResize="1">
          <a:picLocks noChangeAspect="1"/>
        </xdr:cNvPicPr>
      </xdr:nvPicPr>
      <xdr:blipFill>
        <a:blip r:embed="rId1"/>
        <a:stretch>
          <a:fillRect/>
        </a:stretch>
      </xdr:blipFill>
      <xdr:spPr>
        <a:xfrm>
          <a:off x="0" y="1219200"/>
          <a:ext cx="1962150" cy="3638550"/>
        </a:xfrm>
        <a:prstGeom prst="rect">
          <a:avLst/>
        </a:prstGeom>
        <a:noFill/>
        <a:ln w="28575" cmpd="sng">
          <a:solidFill>
            <a:srgbClr val="000000"/>
          </a:solidFill>
          <a:headEnd type="none"/>
          <a:tailEnd type="none"/>
        </a:ln>
      </xdr:spPr>
    </xdr:pic>
    <xdr:clientData/>
  </xdr:twoCellAnchor>
  <xdr:twoCellAnchor editAs="oneCell">
    <xdr:from>
      <xdr:col>2</xdr:col>
      <xdr:colOff>609600</xdr:colOff>
      <xdr:row>0</xdr:row>
      <xdr:rowOff>0</xdr:rowOff>
    </xdr:from>
    <xdr:to>
      <xdr:col>2</xdr:col>
      <xdr:colOff>5581650</xdr:colOff>
      <xdr:row>6</xdr:row>
      <xdr:rowOff>180975</xdr:rowOff>
    </xdr:to>
    <xdr:pic>
      <xdr:nvPicPr>
        <xdr:cNvPr id="2" name="Picture 3" descr="FNTIC_K_web.jpg"/>
        <xdr:cNvPicPr preferRelativeResize="1">
          <a:picLocks noChangeAspect="1"/>
        </xdr:cNvPicPr>
      </xdr:nvPicPr>
      <xdr:blipFill>
        <a:blip r:embed="rId2"/>
        <a:stretch>
          <a:fillRect/>
        </a:stretch>
      </xdr:blipFill>
      <xdr:spPr>
        <a:xfrm>
          <a:off x="2647950" y="0"/>
          <a:ext cx="497205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971550</xdr:colOff>
      <xdr:row>0</xdr:row>
      <xdr:rowOff>0</xdr:rowOff>
    </xdr:from>
    <xdr:to>
      <xdr:col>4</xdr:col>
      <xdr:colOff>295275</xdr:colOff>
      <xdr:row>3</xdr:row>
      <xdr:rowOff>0</xdr:rowOff>
    </xdr:to>
    <xdr:pic>
      <xdr:nvPicPr>
        <xdr:cNvPr id="1" name="Picture 13"/>
        <xdr:cNvPicPr preferRelativeResize="1">
          <a:picLocks noChangeAspect="1"/>
        </xdr:cNvPicPr>
      </xdr:nvPicPr>
      <xdr:blipFill>
        <a:blip r:embed="rId1"/>
        <a:stretch>
          <a:fillRect/>
        </a:stretch>
      </xdr:blipFill>
      <xdr:spPr>
        <a:xfrm>
          <a:off x="1581150" y="0"/>
          <a:ext cx="601980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illing@fnf.com%20and%20we%20will%20make%20the%20adjustments%20accordingly."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idelitydesktop.com/pages/transfer-taxes.aspx"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fidelitydesktop.com/sections/transferTaxes.asp"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1"/>
  <sheetViews>
    <sheetView showGridLines="0" zoomScale="129" zoomScaleNormal="129" zoomScalePageLayoutView="0" workbookViewId="0" topLeftCell="A1">
      <selection activeCell="A2" sqref="A2"/>
    </sheetView>
  </sheetViews>
  <sheetFormatPr defaultColWidth="9.140625" defaultRowHeight="12.75"/>
  <cols>
    <col min="1" max="1" width="29.8515625" style="0" customWidth="1"/>
    <col min="2" max="2" width="0.71875" style="0" customWidth="1"/>
    <col min="3" max="3" width="97.140625" style="0" customWidth="1"/>
    <col min="4" max="4" width="12.7109375" style="1" customWidth="1"/>
  </cols>
  <sheetData>
    <row r="1" spans="1:6" ht="12.75">
      <c r="A1" s="49"/>
      <c r="B1" s="49"/>
      <c r="C1" s="49"/>
      <c r="D1" s="49"/>
      <c r="E1" s="49"/>
      <c r="F1" s="49"/>
    </row>
    <row r="2" spans="1:6" ht="12.75">
      <c r="A2" s="49"/>
      <c r="B2" s="49"/>
      <c r="C2" s="49"/>
      <c r="D2" s="49"/>
      <c r="E2" s="49"/>
      <c r="F2" s="49"/>
    </row>
    <row r="3" spans="1:6" ht="12.75">
      <c r="A3" s="49"/>
      <c r="B3" s="49"/>
      <c r="C3" s="49"/>
      <c r="D3" s="49"/>
      <c r="E3" s="49"/>
      <c r="F3" s="49"/>
    </row>
    <row r="4" spans="1:6" ht="12.75">
      <c r="A4" s="49"/>
      <c r="B4" s="49"/>
      <c r="C4" s="49"/>
      <c r="D4" s="49"/>
      <c r="E4" s="49"/>
      <c r="F4" s="49"/>
    </row>
    <row r="5" spans="1:6" ht="12.75">
      <c r="A5" s="49"/>
      <c r="B5" s="49"/>
      <c r="C5" s="49"/>
      <c r="D5" s="49"/>
      <c r="E5" s="49"/>
      <c r="F5" s="49"/>
    </row>
    <row r="6" spans="1:6" ht="12.75">
      <c r="A6" s="49"/>
      <c r="B6" s="49"/>
      <c r="C6" s="49"/>
      <c r="D6" s="49"/>
      <c r="E6" s="49"/>
      <c r="F6" s="49"/>
    </row>
    <row r="7" spans="1:6" ht="18" customHeight="1" thickBot="1">
      <c r="A7" s="49"/>
      <c r="B7" s="49"/>
      <c r="C7" s="49"/>
      <c r="D7" s="49"/>
      <c r="E7" s="49"/>
      <c r="F7" s="49"/>
    </row>
    <row r="8" spans="2:6" ht="18.75" thickTop="1">
      <c r="B8" s="4"/>
      <c r="C8" s="5" t="s">
        <v>8</v>
      </c>
      <c r="D8" s="49"/>
      <c r="E8" s="49"/>
      <c r="F8" s="49"/>
    </row>
    <row r="9" spans="2:6" ht="25.5">
      <c r="B9" s="6"/>
      <c r="C9" s="12" t="s">
        <v>96</v>
      </c>
      <c r="D9" s="49"/>
      <c r="E9" s="49"/>
      <c r="F9" s="49"/>
    </row>
    <row r="10" spans="2:6" ht="12.75">
      <c r="B10" s="6"/>
      <c r="C10" s="7"/>
      <c r="D10" s="49"/>
      <c r="E10" s="49"/>
      <c r="F10" s="49"/>
    </row>
    <row r="11" spans="2:6" ht="168" customHeight="1">
      <c r="B11" s="6"/>
      <c r="C11" s="108" t="s">
        <v>9</v>
      </c>
      <c r="D11" s="49"/>
      <c r="E11" s="49"/>
      <c r="F11" s="49"/>
    </row>
    <row r="12" spans="2:6" ht="12.75">
      <c r="B12" s="6"/>
      <c r="C12" s="109"/>
      <c r="D12" s="49"/>
      <c r="E12" s="49"/>
      <c r="F12" s="49"/>
    </row>
    <row r="13" spans="2:6" ht="12.75">
      <c r="B13" s="6"/>
      <c r="C13" s="8"/>
      <c r="D13" s="49"/>
      <c r="E13" s="49"/>
      <c r="F13" s="49"/>
    </row>
    <row r="14" spans="2:6" ht="12.75">
      <c r="B14" s="6"/>
      <c r="C14" s="9" t="s">
        <v>10</v>
      </c>
      <c r="D14" s="49"/>
      <c r="E14" s="49"/>
      <c r="F14" s="49"/>
    </row>
    <row r="15" spans="2:6" ht="12.75">
      <c r="B15" s="6"/>
      <c r="C15" s="13" t="s">
        <v>19</v>
      </c>
      <c r="D15" s="49"/>
      <c r="E15" s="49"/>
      <c r="F15" s="49"/>
    </row>
    <row r="16" spans="2:6" ht="13.5" thickBot="1">
      <c r="B16" s="10"/>
      <c r="C16" s="11"/>
      <c r="D16" s="49"/>
      <c r="E16" s="49"/>
      <c r="F16" s="49"/>
    </row>
    <row r="17" spans="1:6" ht="18.75" customHeight="1" thickTop="1">
      <c r="A17" s="47"/>
      <c r="B17" s="47"/>
      <c r="C17" s="48"/>
      <c r="D17" s="47"/>
      <c r="E17" s="49"/>
      <c r="F17" s="49"/>
    </row>
    <row r="18" spans="1:6" ht="12.75">
      <c r="A18" s="47"/>
      <c r="B18" s="47"/>
      <c r="C18" s="50"/>
      <c r="D18" s="47"/>
      <c r="E18" s="49"/>
      <c r="F18" s="49"/>
    </row>
    <row r="19" spans="1:6" ht="12.75">
      <c r="A19" s="47"/>
      <c r="B19" s="47"/>
      <c r="C19" s="50"/>
      <c r="D19" s="47"/>
      <c r="E19" s="49"/>
      <c r="F19" s="49"/>
    </row>
    <row r="20" spans="1:6" ht="12.75">
      <c r="A20" s="47"/>
      <c r="B20" s="47"/>
      <c r="C20" s="50"/>
      <c r="D20" s="47"/>
      <c r="E20" s="49"/>
      <c r="F20" s="49"/>
    </row>
    <row r="21" spans="1:6" ht="12.75">
      <c r="A21" s="49"/>
      <c r="B21" s="49"/>
      <c r="C21" s="51"/>
      <c r="D21" s="49"/>
      <c r="E21" s="49"/>
      <c r="F21" s="49"/>
    </row>
    <row r="22" spans="1:6" ht="12.75">
      <c r="A22" s="49"/>
      <c r="B22" s="49"/>
      <c r="C22" s="51"/>
      <c r="D22" s="49"/>
      <c r="E22" s="49"/>
      <c r="F22" s="49"/>
    </row>
    <row r="23" spans="1:6" ht="12.75">
      <c r="A23" s="49"/>
      <c r="B23" s="49"/>
      <c r="C23" s="51"/>
      <c r="D23" s="49"/>
      <c r="E23" s="49"/>
      <c r="F23" s="49"/>
    </row>
    <row r="24" spans="1:6" ht="12.75">
      <c r="A24" s="49"/>
      <c r="B24" s="49"/>
      <c r="C24" s="51"/>
      <c r="D24" s="49"/>
      <c r="E24" s="49"/>
      <c r="F24" s="49"/>
    </row>
    <row r="25" spans="1:6" ht="12.75">
      <c r="A25" s="49"/>
      <c r="B25" s="49"/>
      <c r="C25" s="51"/>
      <c r="D25" s="49"/>
      <c r="E25" s="49"/>
      <c r="F25" s="49"/>
    </row>
    <row r="26" ht="12.75">
      <c r="C26" s="2"/>
    </row>
    <row r="27" ht="12.75">
      <c r="C27" s="2"/>
    </row>
    <row r="28" ht="12.75">
      <c r="C28" s="2"/>
    </row>
    <row r="29" ht="12.75">
      <c r="C29" s="2"/>
    </row>
    <row r="30" ht="12.75">
      <c r="C30" s="2"/>
    </row>
    <row r="31" ht="12.75">
      <c r="C31" s="2"/>
    </row>
    <row r="32" ht="12.75">
      <c r="C32" s="2"/>
    </row>
    <row r="33" ht="12.75">
      <c r="C33" s="2"/>
    </row>
    <row r="34" ht="12.75">
      <c r="C34" s="2"/>
    </row>
    <row r="35" ht="12.75">
      <c r="C35" s="3"/>
    </row>
    <row r="36" ht="12.75">
      <c r="C36" s="3"/>
    </row>
    <row r="37" ht="12.75">
      <c r="C37" s="3"/>
    </row>
    <row r="38" ht="12.75">
      <c r="C38" s="3"/>
    </row>
    <row r="39" ht="12.75">
      <c r="C39" s="3"/>
    </row>
    <row r="40" ht="12.75">
      <c r="C40" s="3"/>
    </row>
    <row r="41" ht="12.75">
      <c r="C41" s="1"/>
    </row>
  </sheetData>
  <sheetProtection password="D3EE" sheet="1" selectLockedCells="1"/>
  <mergeCells count="1">
    <mergeCell ref="C11:C12"/>
  </mergeCells>
  <hyperlinks>
    <hyperlink ref="C15" r:id="rId1" display="billing@fnf.com and we will make the adjustments accordingly."/>
  </hyperlinks>
  <printOptions/>
  <pageMargins left="0.75" right="0.75" top="1" bottom="1" header="0.5" footer="0.5"/>
  <pageSetup horizontalDpi="600" verticalDpi="600" orientation="portrait" scale="64"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T94"/>
  <sheetViews>
    <sheetView showGridLines="0" tabSelected="1" zoomScalePageLayoutView="0" workbookViewId="0" topLeftCell="A1">
      <selection activeCell="B5" sqref="B5:B6"/>
    </sheetView>
  </sheetViews>
  <sheetFormatPr defaultColWidth="9.140625" defaultRowHeight="12.75"/>
  <cols>
    <col min="1" max="1" width="9.140625" style="46" customWidth="1"/>
    <col min="2" max="2" width="78.28125" style="46" bestFit="1" customWidth="1"/>
    <col min="3" max="3" width="22.140625" style="46" bestFit="1" customWidth="1"/>
    <col min="4" max="4" width="9.00390625" style="46" hidden="1" customWidth="1"/>
    <col min="5" max="5" width="22.57421875" style="46" customWidth="1"/>
    <col min="6" max="6" width="21.421875" style="46" hidden="1" customWidth="1"/>
    <col min="7" max="7" width="14.8515625" style="46" hidden="1" customWidth="1"/>
    <col min="8" max="8" width="34.28125" style="46" hidden="1" customWidth="1"/>
    <col min="9" max="12" width="9.140625" style="46" hidden="1" customWidth="1"/>
    <col min="13" max="13" width="17.28125" style="46" hidden="1" customWidth="1"/>
    <col min="14" max="14" width="9.140625" style="46" hidden="1" customWidth="1"/>
    <col min="15" max="15" width="15.7109375" style="46" hidden="1" customWidth="1"/>
    <col min="16" max="17" width="9.140625" style="46" hidden="1" customWidth="1"/>
    <col min="18" max="18" width="20.140625" style="46" hidden="1" customWidth="1"/>
    <col min="19" max="19" width="9.140625" style="46" hidden="1" customWidth="1"/>
    <col min="20" max="16384" width="9.140625" style="46" customWidth="1"/>
  </cols>
  <sheetData>
    <row r="1" spans="1:20" ht="42.75" customHeight="1">
      <c r="A1" s="111"/>
      <c r="B1" s="112"/>
      <c r="C1" s="112"/>
      <c r="D1" s="112"/>
      <c r="E1" s="112"/>
      <c r="F1" s="112"/>
      <c r="G1" s="112"/>
      <c r="H1" s="112"/>
      <c r="I1" s="112"/>
      <c r="J1" s="112"/>
      <c r="K1" s="112"/>
      <c r="L1" s="112"/>
      <c r="M1" s="112"/>
      <c r="N1" s="112"/>
      <c r="O1" s="112"/>
      <c r="P1" s="112"/>
      <c r="Q1" s="112"/>
      <c r="R1" s="112"/>
      <c r="S1" s="112"/>
      <c r="T1" s="113"/>
    </row>
    <row r="2" spans="1:20" ht="12.75">
      <c r="A2" s="114"/>
      <c r="B2" s="115"/>
      <c r="C2" s="115"/>
      <c r="D2" s="115"/>
      <c r="E2" s="115"/>
      <c r="F2" s="115"/>
      <c r="G2" s="115"/>
      <c r="H2" s="115"/>
      <c r="I2" s="115"/>
      <c r="J2" s="115"/>
      <c r="K2" s="115"/>
      <c r="L2" s="115"/>
      <c r="M2" s="115"/>
      <c r="N2" s="115"/>
      <c r="O2" s="115"/>
      <c r="P2" s="115"/>
      <c r="Q2" s="115"/>
      <c r="R2" s="115"/>
      <c r="S2" s="115"/>
      <c r="T2" s="116"/>
    </row>
    <row r="3" spans="1:20" ht="57" customHeight="1" thickBot="1">
      <c r="A3" s="117"/>
      <c r="B3" s="118"/>
      <c r="C3" s="118"/>
      <c r="D3" s="118"/>
      <c r="E3" s="118"/>
      <c r="F3" s="118"/>
      <c r="G3" s="118"/>
      <c r="H3" s="118"/>
      <c r="I3" s="118"/>
      <c r="J3" s="118"/>
      <c r="K3" s="118"/>
      <c r="L3" s="118"/>
      <c r="M3" s="118"/>
      <c r="N3" s="118"/>
      <c r="O3" s="118"/>
      <c r="P3" s="118"/>
      <c r="Q3" s="118"/>
      <c r="R3" s="118"/>
      <c r="S3" s="118"/>
      <c r="T3" s="119"/>
    </row>
    <row r="4" spans="1:20" ht="19.5" thickBot="1" thickTop="1">
      <c r="A4" s="105"/>
      <c r="B4" s="110" t="s">
        <v>1</v>
      </c>
      <c r="C4" s="110"/>
      <c r="D4" s="110"/>
      <c r="E4" s="110"/>
      <c r="F4" s="52"/>
      <c r="G4" s="52"/>
      <c r="H4" s="52"/>
      <c r="I4" s="52"/>
      <c r="J4" s="52"/>
      <c r="K4" s="52"/>
      <c r="L4" s="52"/>
      <c r="M4" s="52"/>
      <c r="N4" s="52"/>
      <c r="O4" s="52"/>
      <c r="P4" s="52"/>
      <c r="Q4" s="52"/>
      <c r="R4" s="52"/>
      <c r="S4" s="52"/>
      <c r="T4" s="106"/>
    </row>
    <row r="5" spans="1:20" ht="14.25" thickBot="1" thickTop="1">
      <c r="A5" s="53"/>
      <c r="B5" s="120" t="s">
        <v>97</v>
      </c>
      <c r="C5" s="54"/>
      <c r="D5" s="54"/>
      <c r="E5" s="54"/>
      <c r="F5" s="54"/>
      <c r="G5" s="54"/>
      <c r="H5" s="54"/>
      <c r="I5" s="54"/>
      <c r="J5" s="54"/>
      <c r="K5" s="54"/>
      <c r="L5" s="54"/>
      <c r="M5" s="54"/>
      <c r="N5" s="54"/>
      <c r="O5" s="54"/>
      <c r="P5" s="54"/>
      <c r="Q5" s="54"/>
      <c r="R5" s="54"/>
      <c r="S5" s="54"/>
      <c r="T5" s="55"/>
    </row>
    <row r="6" spans="1:20" ht="16.5" thickBot="1" thickTop="1">
      <c r="A6" s="53"/>
      <c r="B6" s="121"/>
      <c r="C6" s="56" t="s">
        <v>73</v>
      </c>
      <c r="D6" s="57" t="s">
        <v>76</v>
      </c>
      <c r="E6" s="58" t="s">
        <v>74</v>
      </c>
      <c r="F6" s="45"/>
      <c r="G6" s="45"/>
      <c r="H6" s="45"/>
      <c r="I6" s="45"/>
      <c r="J6" s="45"/>
      <c r="K6" s="45"/>
      <c r="L6" s="45"/>
      <c r="M6" s="45"/>
      <c r="N6" s="45"/>
      <c r="O6" s="45"/>
      <c r="P6" s="45"/>
      <c r="Q6" s="45"/>
      <c r="R6" s="45"/>
      <c r="S6" s="45"/>
      <c r="T6" s="55"/>
    </row>
    <row r="7" spans="1:20" ht="16.5" thickBot="1" thickTop="1">
      <c r="A7" s="53"/>
      <c r="B7" s="59" t="s">
        <v>77</v>
      </c>
      <c r="C7" s="107">
        <v>0</v>
      </c>
      <c r="D7" s="60"/>
      <c r="E7" s="61"/>
      <c r="F7" s="45"/>
      <c r="G7" s="45"/>
      <c r="H7" s="45"/>
      <c r="I7" s="45"/>
      <c r="J7" s="45"/>
      <c r="K7" s="45"/>
      <c r="L7" s="45"/>
      <c r="M7" s="45"/>
      <c r="N7" s="45"/>
      <c r="O7" s="45"/>
      <c r="P7" s="45"/>
      <c r="Q7" s="45"/>
      <c r="R7" s="45"/>
      <c r="S7" s="45"/>
      <c r="T7" s="55"/>
    </row>
    <row r="8" spans="1:20" ht="16.5" thickBot="1" thickTop="1">
      <c r="A8" s="53"/>
      <c r="B8" s="59" t="s">
        <v>78</v>
      </c>
      <c r="C8" s="107"/>
      <c r="D8" s="60"/>
      <c r="E8" s="61"/>
      <c r="F8" s="45"/>
      <c r="G8" s="45"/>
      <c r="H8" s="45"/>
      <c r="I8" s="45"/>
      <c r="J8" s="45"/>
      <c r="K8" s="45"/>
      <c r="L8" s="45"/>
      <c r="M8" s="45"/>
      <c r="N8" s="45"/>
      <c r="O8" s="45"/>
      <c r="P8" s="45"/>
      <c r="Q8" s="45"/>
      <c r="R8" s="45"/>
      <c r="S8" s="45"/>
      <c r="T8" s="55"/>
    </row>
    <row r="9" spans="1:20" ht="15.75" thickTop="1">
      <c r="A9" s="53"/>
      <c r="B9" s="62" t="s">
        <v>81</v>
      </c>
      <c r="C9" s="63">
        <f>IF(C7&gt;C8,ROUNDDOWN(C7,0),ROUNDDOWN(C8,0))</f>
        <v>0</v>
      </c>
      <c r="D9" s="64" t="b">
        <f>IF(C9&gt;0,ROUNDUP(C9,-4),IF(C9&gt;F89,"Other"))</f>
        <v>0</v>
      </c>
      <c r="E9" s="65"/>
      <c r="F9" s="44">
        <v>200000</v>
      </c>
      <c r="G9" s="45">
        <v>1700</v>
      </c>
      <c r="H9" s="45" t="str">
        <f>IF(D9=F17,G17,IF(D9=F18,G18,IF(D9=F19,G19,IF(D9=F20,G20,IF(D9=F21,G21,IF(D9=F22,G22,IF(D9=F23,G23,IF(D9=F24,G24,H10))))))))</f>
        <v>Other</v>
      </c>
      <c r="I9" s="45"/>
      <c r="J9" s="45"/>
      <c r="K9" s="64" t="e">
        <f>VLOOKUP(D9,F9:G89,2,FALSE)</f>
        <v>#N/A</v>
      </c>
      <c r="L9" s="45"/>
      <c r="M9" s="45"/>
      <c r="N9" s="45"/>
      <c r="O9" s="45"/>
      <c r="P9" s="45"/>
      <c r="Q9" s="45"/>
      <c r="R9" s="45"/>
      <c r="S9" s="45"/>
      <c r="T9" s="55"/>
    </row>
    <row r="10" spans="1:20" ht="15">
      <c r="A10" s="53"/>
      <c r="B10" s="66" t="s">
        <v>79</v>
      </c>
      <c r="C10" s="67"/>
      <c r="D10" s="68"/>
      <c r="E10" s="69" t="e">
        <f>IF(C9&gt;1000000,SUM(((C9-1000000)/1000*2)+3225),IF(D9&lt;=F9,G9,K9))</f>
        <v>#N/A</v>
      </c>
      <c r="F10" s="44">
        <v>210000</v>
      </c>
      <c r="G10" s="45">
        <f aca="true" t="shared" si="0" ref="G10:G39">G9+20</f>
        <v>1720</v>
      </c>
      <c r="H10" s="45" t="str">
        <f>IF(D9=F25,G25,IF(D9=F26,G26,IF(D9=F27,G27,IF(D9=F28,G28,IF(D9=F29,G29,IF(D9=F30,G30,IF(D9=F31,G31,IF(D9=F32,G32,H11))))))))</f>
        <v>Other</v>
      </c>
      <c r="I10" s="45"/>
      <c r="J10" s="45"/>
      <c r="K10" s="45" t="str">
        <f>IF(D9&lt;=F9,G9,IF(D9=F10,G10,IF(D9=F11,G11,IF(D9=F12,G12,IF(D9=F13,G13,IF(D9=F14,G14,IF(D9=F15,G15,IF(D9=F16,G16,H9))))))))</f>
        <v>Other</v>
      </c>
      <c r="L10" s="45"/>
      <c r="M10" s="45"/>
      <c r="N10" s="45"/>
      <c r="O10" s="45"/>
      <c r="P10" s="45"/>
      <c r="Q10" s="45"/>
      <c r="R10" s="45"/>
      <c r="S10" s="45"/>
      <c r="T10" s="55"/>
    </row>
    <row r="11" spans="1:20" ht="15">
      <c r="A11" s="53"/>
      <c r="B11" s="66" t="s">
        <v>80</v>
      </c>
      <c r="C11" s="67"/>
      <c r="D11" s="68"/>
      <c r="E11" s="69">
        <f>IF(C9=0,0,IF(C9&gt;500000,(H23*50)+1475,IF(C9&lt;=200000,1375,IF(C9&lt;=250000,1425,IF(C9&lt;=300000,1475,IF(C9&lt;=400000,1525,IF(C9&lt;=500000,1575)))))))</f>
        <v>0</v>
      </c>
      <c r="F11" s="44">
        <f>SUM(F10+10000)</f>
        <v>220000</v>
      </c>
      <c r="G11" s="45">
        <f t="shared" si="0"/>
        <v>1740</v>
      </c>
      <c r="H11" s="45" t="str">
        <f>IF(D9=F33,G33,IF(D9=F34,G34,IF(D9=F35,G35,IF(D9=F36,G36,IF(D9=F37,G37,IF(D9=F38,G38,IF(D9=F39,G39,IF(D9=F40,G40,H12))))))))</f>
        <v>Other</v>
      </c>
      <c r="I11" s="45"/>
      <c r="J11" s="45"/>
      <c r="K11" s="45"/>
      <c r="L11" s="45"/>
      <c r="M11" s="45"/>
      <c r="N11" s="45"/>
      <c r="O11" s="45"/>
      <c r="P11" s="45"/>
      <c r="Q11" s="45"/>
      <c r="R11" s="45"/>
      <c r="S11" s="45"/>
      <c r="T11" s="55"/>
    </row>
    <row r="12" spans="1:20" ht="15">
      <c r="A12" s="53"/>
      <c r="B12" s="66" t="s">
        <v>0</v>
      </c>
      <c r="C12" s="67"/>
      <c r="D12" s="68"/>
      <c r="E12" s="69">
        <f>IF(C9=0,0,500)</f>
        <v>0</v>
      </c>
      <c r="F12" s="44">
        <f aca="true" t="shared" si="1" ref="F12:F74">SUM(F11+10000)</f>
        <v>230000</v>
      </c>
      <c r="G12" s="45">
        <f t="shared" si="0"/>
        <v>1760</v>
      </c>
      <c r="H12" s="45" t="str">
        <f>IF(D9=F41,G41,IF(D9=F42,G42,IF(D9=F43,G43,IF(D9=F44,G44,IF(D9=F45,G45,IF(D9=F46,G46,IF(D9=F47,G47,IF(D9=F48,G48,H13))))))))</f>
        <v>Other</v>
      </c>
      <c r="I12" s="45"/>
      <c r="J12" s="45"/>
      <c r="K12" s="45"/>
      <c r="L12" s="45"/>
      <c r="M12" s="45"/>
      <c r="N12" s="45"/>
      <c r="O12" s="45"/>
      <c r="P12" s="45"/>
      <c r="Q12" s="45"/>
      <c r="R12" s="45"/>
      <c r="S12" s="45"/>
      <c r="T12" s="55"/>
    </row>
    <row r="13" spans="1:20" ht="15">
      <c r="A13" s="53"/>
      <c r="B13" s="66" t="s">
        <v>4</v>
      </c>
      <c r="C13" s="67"/>
      <c r="D13" s="68"/>
      <c r="E13" s="69">
        <f>IF(C9=0,0,150)</f>
        <v>0</v>
      </c>
      <c r="F13" s="44">
        <f t="shared" si="1"/>
        <v>240000</v>
      </c>
      <c r="G13" s="45">
        <f t="shared" si="0"/>
        <v>1780</v>
      </c>
      <c r="H13" s="45" t="str">
        <f>IF(D9=F49,G49,IF(D9=F50,G50,IF(D9=F51,G51,IF(D9=F52,G52,IF(D9=F53,G53,IF(D9=F54,G54,IF(D9=F55,G55,IF(D9=F56,G56,H14))))))))</f>
        <v>Other</v>
      </c>
      <c r="I13" s="45"/>
      <c r="J13" s="45"/>
      <c r="K13" s="45"/>
      <c r="L13" s="45"/>
      <c r="M13" s="45"/>
      <c r="N13" s="45"/>
      <c r="O13" s="45"/>
      <c r="P13" s="45"/>
      <c r="Q13" s="45"/>
      <c r="R13" s="45"/>
      <c r="S13" s="45"/>
      <c r="T13" s="55"/>
    </row>
    <row r="14" spans="1:20" ht="15">
      <c r="A14" s="53"/>
      <c r="B14" s="66" t="s">
        <v>72</v>
      </c>
      <c r="C14" s="67"/>
      <c r="D14" s="68"/>
      <c r="E14" s="69" t="e">
        <f>IF(E10=0,0,150)</f>
        <v>#N/A</v>
      </c>
      <c r="F14" s="44">
        <f t="shared" si="1"/>
        <v>250000</v>
      </c>
      <c r="G14" s="45">
        <f t="shared" si="0"/>
        <v>1800</v>
      </c>
      <c r="H14" s="45" t="str">
        <f>IF(D9=F57,G57,IF(D9=F58,G58,IF(D9=F59,G59,IF(D9=F60,G60,IF(D9=F61,G61,IF(D9=F62,G62,IF(D9=F63,G63,IF(D9=F64,G64,H15))))))))</f>
        <v>Other</v>
      </c>
      <c r="I14" s="45"/>
      <c r="J14" s="45"/>
      <c r="K14" s="45"/>
      <c r="L14" s="45"/>
      <c r="M14" s="45"/>
      <c r="N14" s="45"/>
      <c r="O14" s="45"/>
      <c r="P14" s="45"/>
      <c r="Q14" s="45"/>
      <c r="R14" s="45"/>
      <c r="S14" s="45"/>
      <c r="T14" s="55"/>
    </row>
    <row r="15" spans="1:20" ht="15">
      <c r="A15" s="53"/>
      <c r="B15" s="66" t="s">
        <v>39</v>
      </c>
      <c r="C15" s="67"/>
      <c r="D15" s="68"/>
      <c r="E15" s="69">
        <f>IF(C9=0,0,25)</f>
        <v>0</v>
      </c>
      <c r="F15" s="44">
        <f t="shared" si="1"/>
        <v>260000</v>
      </c>
      <c r="G15" s="45">
        <f t="shared" si="0"/>
        <v>1820</v>
      </c>
      <c r="H15" s="45" t="str">
        <f>IF(D9=F65,G65,IF(D9=F66,G66,IF(D9=F67,G67,IF(D9=F68,G68,IF(D9=F69,G69,IF(D9=F70,G70,IF(D9=F71,G71,IF(D9=F72,G72,H16))))))))</f>
        <v>Other</v>
      </c>
      <c r="I15" s="45"/>
      <c r="J15" s="45"/>
      <c r="K15" s="45"/>
      <c r="L15" s="45"/>
      <c r="M15" s="45"/>
      <c r="N15" s="45"/>
      <c r="O15" s="45"/>
      <c r="P15" s="45"/>
      <c r="Q15" s="45"/>
      <c r="R15" s="45"/>
      <c r="S15" s="45"/>
      <c r="T15" s="55"/>
    </row>
    <row r="16" spans="1:20" ht="15">
      <c r="A16" s="53"/>
      <c r="B16" s="66" t="s">
        <v>40</v>
      </c>
      <c r="C16" s="67"/>
      <c r="D16" s="68"/>
      <c r="E16" s="69">
        <f>IF(C9=0,0,25)</f>
        <v>0</v>
      </c>
      <c r="F16" s="44">
        <f t="shared" si="1"/>
        <v>270000</v>
      </c>
      <c r="G16" s="45">
        <f t="shared" si="0"/>
        <v>1840</v>
      </c>
      <c r="H16" s="45" t="str">
        <f>IF(D9=F73,G73,IF(D9=F74,G74,IF(D9=F75,G75,IF(D9=F76,G76,IF(D9=F77,G77,IF(D9=F78,G78,IF(D9=F79,G79,IF(D9=F80,G80,H17))))))))</f>
        <v>Other</v>
      </c>
      <c r="I16" s="45"/>
      <c r="J16" s="45"/>
      <c r="K16" s="45"/>
      <c r="L16" s="45"/>
      <c r="M16" s="45"/>
      <c r="N16" s="45"/>
      <c r="O16" s="45"/>
      <c r="P16" s="45"/>
      <c r="Q16" s="45"/>
      <c r="R16" s="45"/>
      <c r="S16" s="45"/>
      <c r="T16" s="55"/>
    </row>
    <row r="17" spans="1:20" ht="15">
      <c r="A17" s="53"/>
      <c r="B17" s="70" t="s">
        <v>82</v>
      </c>
      <c r="C17" s="71">
        <v>0</v>
      </c>
      <c r="D17" s="72"/>
      <c r="E17" s="69">
        <f>SUM(C17*175)</f>
        <v>0</v>
      </c>
      <c r="F17" s="44">
        <f t="shared" si="1"/>
        <v>280000</v>
      </c>
      <c r="G17" s="45">
        <f t="shared" si="0"/>
        <v>1860</v>
      </c>
      <c r="H17" s="45" t="str">
        <f>IF(D9=F81,G81,IF(D9=F82,G82,IF(D9=F83,G83,IF(D9=F84,G84,IF(D9=F85,G85,IF(D9=F86,G86,IF(D9=F87,G87,IF(D9=F88,G88,H18))))))))</f>
        <v>Other</v>
      </c>
      <c r="I17" s="45"/>
      <c r="J17" s="45"/>
      <c r="K17" s="45"/>
      <c r="L17" s="45"/>
      <c r="M17" s="45"/>
      <c r="N17" s="45"/>
      <c r="O17" s="45"/>
      <c r="P17" s="45"/>
      <c r="Q17" s="45"/>
      <c r="R17" s="45"/>
      <c r="S17" s="45"/>
      <c r="T17" s="55"/>
    </row>
    <row r="18" spans="1:20" ht="15">
      <c r="A18" s="53"/>
      <c r="B18" s="66" t="s">
        <v>14</v>
      </c>
      <c r="C18" s="73"/>
      <c r="D18" s="74"/>
      <c r="E18" s="75"/>
      <c r="F18" s="44">
        <f t="shared" si="1"/>
        <v>290000</v>
      </c>
      <c r="G18" s="45">
        <f t="shared" si="0"/>
        <v>1880</v>
      </c>
      <c r="H18" s="45" t="str">
        <f>IF(D9&lt;=F89,G89,"Other")</f>
        <v>Other</v>
      </c>
      <c r="I18" s="45"/>
      <c r="J18" s="45"/>
      <c r="K18" s="45"/>
      <c r="L18" s="45"/>
      <c r="M18" s="45"/>
      <c r="N18" s="45"/>
      <c r="O18" s="45"/>
      <c r="P18" s="45"/>
      <c r="Q18" s="45"/>
      <c r="R18" s="45"/>
      <c r="S18" s="45"/>
      <c r="T18" s="55"/>
    </row>
    <row r="19" spans="1:20" ht="15">
      <c r="A19" s="53"/>
      <c r="B19" s="70" t="s">
        <v>11</v>
      </c>
      <c r="C19" s="73"/>
      <c r="D19" s="74"/>
      <c r="E19" s="75"/>
      <c r="F19" s="44">
        <f t="shared" si="1"/>
        <v>300000</v>
      </c>
      <c r="G19" s="45">
        <f t="shared" si="0"/>
        <v>1900</v>
      </c>
      <c r="H19" s="45"/>
      <c r="I19" s="45"/>
      <c r="J19" s="45"/>
      <c r="K19" s="45"/>
      <c r="L19" s="45"/>
      <c r="M19" s="45"/>
      <c r="N19" s="45"/>
      <c r="O19" s="45"/>
      <c r="P19" s="45"/>
      <c r="Q19" s="45"/>
      <c r="R19" s="45"/>
      <c r="S19" s="45"/>
      <c r="T19" s="55"/>
    </row>
    <row r="20" spans="1:20" ht="15">
      <c r="A20" s="53"/>
      <c r="B20" s="76" t="s">
        <v>15</v>
      </c>
      <c r="C20" s="73"/>
      <c r="D20" s="74"/>
      <c r="E20" s="75"/>
      <c r="F20" s="44">
        <f t="shared" si="1"/>
        <v>310000</v>
      </c>
      <c r="G20" s="45">
        <f t="shared" si="0"/>
        <v>1920</v>
      </c>
      <c r="H20" s="77" t="b">
        <f>IF(C9&gt;500000,(C9-500000)/50000)</f>
        <v>0</v>
      </c>
      <c r="I20" s="45"/>
      <c r="J20" s="45"/>
      <c r="K20" s="45"/>
      <c r="L20" s="45"/>
      <c r="M20" s="45"/>
      <c r="N20" s="45"/>
      <c r="O20" s="45"/>
      <c r="P20" s="45"/>
      <c r="Q20" s="45"/>
      <c r="R20" s="45"/>
      <c r="S20" s="45"/>
      <c r="T20" s="55"/>
    </row>
    <row r="21" spans="1:20" ht="15">
      <c r="A21" s="53"/>
      <c r="B21" s="76" t="s">
        <v>16</v>
      </c>
      <c r="C21" s="73"/>
      <c r="D21" s="74"/>
      <c r="E21" s="78"/>
      <c r="F21" s="44">
        <f t="shared" si="1"/>
        <v>320000</v>
      </c>
      <c r="G21" s="45">
        <f t="shared" si="0"/>
        <v>1940</v>
      </c>
      <c r="H21" s="77">
        <f>SUM(C9-100000)/10000</f>
        <v>-10</v>
      </c>
      <c r="I21" s="45"/>
      <c r="J21" s="45"/>
      <c r="K21" s="45"/>
      <c r="L21" s="45"/>
      <c r="M21" s="45"/>
      <c r="N21" s="45"/>
      <c r="O21" s="45"/>
      <c r="P21" s="45"/>
      <c r="Q21" s="45"/>
      <c r="R21" s="45"/>
      <c r="S21" s="45"/>
      <c r="T21" s="55"/>
    </row>
    <row r="22" spans="1:20" ht="15">
      <c r="A22" s="53"/>
      <c r="B22" s="66" t="s">
        <v>17</v>
      </c>
      <c r="C22" s="71" t="s">
        <v>64</v>
      </c>
      <c r="D22" s="68"/>
      <c r="E22" s="69">
        <f>IF(C22="yes",175,IF(C22="y",175,0))</f>
        <v>0</v>
      </c>
      <c r="F22" s="44">
        <f t="shared" si="1"/>
        <v>330000</v>
      </c>
      <c r="G22" s="45">
        <f t="shared" si="0"/>
        <v>1960</v>
      </c>
      <c r="H22" s="77">
        <f>ROUNDUP(H21,0)</f>
        <v>-10</v>
      </c>
      <c r="I22" s="45"/>
      <c r="J22" s="45"/>
      <c r="K22" s="45"/>
      <c r="L22" s="45"/>
      <c r="M22" s="45"/>
      <c r="N22" s="45"/>
      <c r="O22" s="45"/>
      <c r="P22" s="45"/>
      <c r="Q22" s="45"/>
      <c r="R22" s="45"/>
      <c r="S22" s="45"/>
      <c r="T22" s="55"/>
    </row>
    <row r="23" spans="1:20" ht="15">
      <c r="A23" s="53"/>
      <c r="B23" s="66" t="s">
        <v>6</v>
      </c>
      <c r="C23" s="71" t="s">
        <v>64</v>
      </c>
      <c r="D23" s="68"/>
      <c r="E23" s="69">
        <f>IF(C23="yes",40,IF(C23="y",40,0))</f>
        <v>0</v>
      </c>
      <c r="F23" s="44">
        <f t="shared" si="1"/>
        <v>340000</v>
      </c>
      <c r="G23" s="45">
        <f t="shared" si="0"/>
        <v>1980</v>
      </c>
      <c r="H23" s="77">
        <f>ROUNDUP(H20,0)</f>
        <v>0</v>
      </c>
      <c r="I23" s="45"/>
      <c r="J23" s="45"/>
      <c r="K23" s="45"/>
      <c r="L23" s="45"/>
      <c r="M23" s="45"/>
      <c r="N23" s="45"/>
      <c r="O23" s="45"/>
      <c r="P23" s="45"/>
      <c r="Q23" s="45"/>
      <c r="R23" s="45"/>
      <c r="S23" s="45"/>
      <c r="T23" s="55"/>
    </row>
    <row r="24" spans="1:20" ht="15">
      <c r="A24" s="53"/>
      <c r="B24" s="66" t="s">
        <v>2</v>
      </c>
      <c r="C24" s="79" t="s">
        <v>64</v>
      </c>
      <c r="D24" s="68"/>
      <c r="E24" s="69">
        <f>IF(C24="yes",250,IF(C24="y",250,0))</f>
        <v>0</v>
      </c>
      <c r="F24" s="44">
        <f t="shared" si="1"/>
        <v>350000</v>
      </c>
      <c r="G24" s="45">
        <f t="shared" si="0"/>
        <v>2000</v>
      </c>
      <c r="H24" s="45"/>
      <c r="I24" s="45"/>
      <c r="J24" s="45"/>
      <c r="K24" s="45"/>
      <c r="L24" s="45"/>
      <c r="M24" s="45"/>
      <c r="N24" s="45"/>
      <c r="O24" s="45"/>
      <c r="P24" s="45"/>
      <c r="Q24" s="45"/>
      <c r="R24" s="45"/>
      <c r="S24" s="45"/>
      <c r="T24" s="55"/>
    </row>
    <row r="25" spans="1:20" ht="15">
      <c r="A25" s="53"/>
      <c r="B25" s="66" t="s">
        <v>3</v>
      </c>
      <c r="C25" s="71" t="s">
        <v>64</v>
      </c>
      <c r="D25" s="68"/>
      <c r="E25" s="69">
        <f>IF(C25="yes",725,IF(C25="y",725,0))</f>
        <v>0</v>
      </c>
      <c r="F25" s="44">
        <f t="shared" si="1"/>
        <v>360000</v>
      </c>
      <c r="G25" s="45">
        <f t="shared" si="0"/>
        <v>2020</v>
      </c>
      <c r="H25" s="45"/>
      <c r="I25" s="45"/>
      <c r="J25" s="45"/>
      <c r="K25" s="45"/>
      <c r="L25" s="45"/>
      <c r="M25" s="45"/>
      <c r="N25" s="45"/>
      <c r="O25" s="45"/>
      <c r="P25" s="45"/>
      <c r="Q25" s="45"/>
      <c r="R25" s="45"/>
      <c r="S25" s="45"/>
      <c r="T25" s="55"/>
    </row>
    <row r="26" spans="1:20" ht="15">
      <c r="A26" s="53"/>
      <c r="B26" s="80" t="s">
        <v>12</v>
      </c>
      <c r="C26" s="71" t="s">
        <v>64</v>
      </c>
      <c r="D26" s="68"/>
      <c r="E26" s="69">
        <f>IF(C26="yes",40,IF(C26="y",40,0))</f>
        <v>0</v>
      </c>
      <c r="F26" s="44">
        <f t="shared" si="1"/>
        <v>370000</v>
      </c>
      <c r="G26" s="45">
        <f t="shared" si="0"/>
        <v>2040</v>
      </c>
      <c r="H26" s="45"/>
      <c r="I26" s="45"/>
      <c r="J26" s="45"/>
      <c r="K26" s="45"/>
      <c r="L26" s="45"/>
      <c r="M26" s="45"/>
      <c r="N26" s="45"/>
      <c r="O26" s="45"/>
      <c r="P26" s="45"/>
      <c r="Q26" s="45"/>
      <c r="R26" s="45"/>
      <c r="S26" s="45"/>
      <c r="T26" s="55"/>
    </row>
    <row r="27" spans="1:20" ht="25.5">
      <c r="A27" s="53"/>
      <c r="B27" s="80" t="s">
        <v>7</v>
      </c>
      <c r="C27" s="71" t="s">
        <v>64</v>
      </c>
      <c r="D27" s="68"/>
      <c r="E27" s="69">
        <f>IF(C27="yes",175,IF(C27="y",175,0))</f>
        <v>0</v>
      </c>
      <c r="F27" s="44">
        <f t="shared" si="1"/>
        <v>380000</v>
      </c>
      <c r="G27" s="45">
        <f t="shared" si="0"/>
        <v>2060</v>
      </c>
      <c r="H27" s="45"/>
      <c r="I27" s="45"/>
      <c r="J27" s="45"/>
      <c r="K27" s="45"/>
      <c r="L27" s="45"/>
      <c r="M27" s="45"/>
      <c r="N27" s="45"/>
      <c r="O27" s="45"/>
      <c r="P27" s="45"/>
      <c r="Q27" s="45"/>
      <c r="R27" s="45"/>
      <c r="S27" s="45"/>
      <c r="T27" s="55"/>
    </row>
    <row r="28" spans="1:20" ht="25.5">
      <c r="A28" s="53"/>
      <c r="B28" s="80" t="s">
        <v>18</v>
      </c>
      <c r="C28" s="71" t="s">
        <v>64</v>
      </c>
      <c r="D28" s="68"/>
      <c r="E28" s="69">
        <f>IF(C28="yes",50,IF(C28="y",50,0))</f>
        <v>0</v>
      </c>
      <c r="F28" s="44">
        <f t="shared" si="1"/>
        <v>390000</v>
      </c>
      <c r="G28" s="45">
        <f t="shared" si="0"/>
        <v>2080</v>
      </c>
      <c r="H28" s="45"/>
      <c r="I28" s="45"/>
      <c r="J28" s="45"/>
      <c r="K28" s="45"/>
      <c r="L28" s="45"/>
      <c r="M28" s="45"/>
      <c r="N28" s="45"/>
      <c r="O28" s="45"/>
      <c r="P28" s="45"/>
      <c r="Q28" s="45"/>
      <c r="R28" s="45"/>
      <c r="S28" s="45"/>
      <c r="T28" s="55"/>
    </row>
    <row r="29" spans="1:20" ht="15">
      <c r="A29" s="53"/>
      <c r="B29" s="80" t="s">
        <v>13</v>
      </c>
      <c r="C29" s="71" t="s">
        <v>64</v>
      </c>
      <c r="D29" s="68"/>
      <c r="E29" s="69">
        <f>IF(C29="yes",250,IF(C29="y",250,0))</f>
        <v>0</v>
      </c>
      <c r="F29" s="44">
        <f t="shared" si="1"/>
        <v>400000</v>
      </c>
      <c r="G29" s="45">
        <f t="shared" si="0"/>
        <v>2100</v>
      </c>
      <c r="H29" s="45"/>
      <c r="I29" s="45"/>
      <c r="J29" s="45"/>
      <c r="K29" s="45"/>
      <c r="L29" s="45"/>
      <c r="M29" s="45"/>
      <c r="N29" s="45"/>
      <c r="O29" s="45"/>
      <c r="P29" s="45"/>
      <c r="Q29" s="45"/>
      <c r="R29" s="45"/>
      <c r="S29" s="45"/>
      <c r="T29" s="55"/>
    </row>
    <row r="30" spans="1:20" ht="15">
      <c r="A30" s="53"/>
      <c r="B30" s="80" t="s">
        <v>62</v>
      </c>
      <c r="C30" s="71" t="s">
        <v>54</v>
      </c>
      <c r="D30" s="68"/>
      <c r="E30" s="75"/>
      <c r="F30" s="44">
        <f t="shared" si="1"/>
        <v>410000</v>
      </c>
      <c r="G30" s="45">
        <f t="shared" si="0"/>
        <v>2120</v>
      </c>
      <c r="H30" s="45"/>
      <c r="I30" s="45"/>
      <c r="J30" s="45"/>
      <c r="K30" s="81" t="s">
        <v>85</v>
      </c>
      <c r="L30" s="81" t="s">
        <v>83</v>
      </c>
      <c r="M30" s="81" t="s">
        <v>89</v>
      </c>
      <c r="N30" s="81" t="s">
        <v>84</v>
      </c>
      <c r="O30" s="81" t="s">
        <v>86</v>
      </c>
      <c r="P30" s="45"/>
      <c r="Q30" s="45"/>
      <c r="R30" s="45"/>
      <c r="S30" s="45"/>
      <c r="T30" s="55"/>
    </row>
    <row r="31" spans="1:20" ht="15">
      <c r="A31" s="53"/>
      <c r="B31" s="82" t="s">
        <v>94</v>
      </c>
      <c r="C31" s="73"/>
      <c r="D31" s="68"/>
      <c r="E31" s="69">
        <f>SUM(R37:R38)</f>
        <v>50</v>
      </c>
      <c r="F31" s="44">
        <f t="shared" si="1"/>
        <v>420000</v>
      </c>
      <c r="G31" s="45">
        <f t="shared" si="0"/>
        <v>2140</v>
      </c>
      <c r="H31" s="45"/>
      <c r="I31" s="83" t="s">
        <v>54</v>
      </c>
      <c r="J31" s="45">
        <v>50</v>
      </c>
      <c r="K31" s="45">
        <v>2</v>
      </c>
      <c r="L31" s="45">
        <v>0</v>
      </c>
      <c r="M31" s="45">
        <v>2</v>
      </c>
      <c r="N31" s="45">
        <v>0</v>
      </c>
      <c r="O31" s="45">
        <v>2</v>
      </c>
      <c r="P31" s="45"/>
      <c r="Q31" s="45"/>
      <c r="R31" s="45" t="s">
        <v>92</v>
      </c>
      <c r="S31" s="45"/>
      <c r="T31" s="55"/>
    </row>
    <row r="32" spans="1:20" ht="15">
      <c r="A32" s="53"/>
      <c r="B32" s="84" t="s">
        <v>87</v>
      </c>
      <c r="C32" s="79">
        <v>0</v>
      </c>
      <c r="D32" s="68"/>
      <c r="E32" s="78"/>
      <c r="F32" s="44">
        <f t="shared" si="1"/>
        <v>430000</v>
      </c>
      <c r="G32" s="45">
        <f t="shared" si="0"/>
        <v>2160</v>
      </c>
      <c r="H32" s="45"/>
      <c r="I32" s="83" t="s">
        <v>55</v>
      </c>
      <c r="J32" s="45">
        <v>40</v>
      </c>
      <c r="K32" s="45">
        <v>1</v>
      </c>
      <c r="L32" s="45">
        <v>0</v>
      </c>
      <c r="M32" s="45">
        <v>0</v>
      </c>
      <c r="N32" s="45">
        <v>1</v>
      </c>
      <c r="O32" s="45">
        <v>1</v>
      </c>
      <c r="P32" s="45"/>
      <c r="Q32" s="45"/>
      <c r="R32" s="64">
        <f>IF(C30="Cook",SUM(C32*2),SUM(C32*1))</f>
        <v>0</v>
      </c>
      <c r="S32" s="45"/>
      <c r="T32" s="55"/>
    </row>
    <row r="33" spans="1:20" ht="15">
      <c r="A33" s="53"/>
      <c r="B33" s="84" t="s">
        <v>95</v>
      </c>
      <c r="C33" s="79">
        <v>0</v>
      </c>
      <c r="D33" s="68"/>
      <c r="E33" s="78"/>
      <c r="F33" s="44">
        <f t="shared" si="1"/>
        <v>440000</v>
      </c>
      <c r="G33" s="45">
        <f t="shared" si="0"/>
        <v>2180</v>
      </c>
      <c r="H33" s="45" t="s">
        <v>63</v>
      </c>
      <c r="I33" s="85" t="s">
        <v>67</v>
      </c>
      <c r="J33" s="45">
        <v>80</v>
      </c>
      <c r="K33" s="45">
        <v>1</v>
      </c>
      <c r="L33" s="45">
        <v>1</v>
      </c>
      <c r="M33" s="45">
        <v>0</v>
      </c>
      <c r="N33" s="45">
        <v>1</v>
      </c>
      <c r="O33" s="45">
        <v>1</v>
      </c>
      <c r="P33" s="45"/>
      <c r="Q33" s="45"/>
      <c r="R33" s="45">
        <f>IF(C30="Cook",SUM(C33*2),0)</f>
        <v>0</v>
      </c>
      <c r="S33" s="45"/>
      <c r="T33" s="55"/>
    </row>
    <row r="34" spans="1:20" ht="15">
      <c r="A34" s="53"/>
      <c r="B34" s="84" t="s">
        <v>88</v>
      </c>
      <c r="C34" s="79">
        <v>0</v>
      </c>
      <c r="D34" s="68"/>
      <c r="E34" s="78"/>
      <c r="F34" s="44">
        <f t="shared" si="1"/>
        <v>450000</v>
      </c>
      <c r="G34" s="45">
        <f t="shared" si="0"/>
        <v>2200</v>
      </c>
      <c r="H34" s="45" t="s">
        <v>64</v>
      </c>
      <c r="I34" s="83" t="s">
        <v>56</v>
      </c>
      <c r="J34" s="45">
        <v>57</v>
      </c>
      <c r="K34" s="45">
        <v>1</v>
      </c>
      <c r="L34" s="45">
        <v>1</v>
      </c>
      <c r="M34" s="45">
        <v>0</v>
      </c>
      <c r="N34" s="45">
        <v>1</v>
      </c>
      <c r="O34" s="45">
        <v>1</v>
      </c>
      <c r="P34" s="45"/>
      <c r="Q34" s="45"/>
      <c r="R34" s="45">
        <f>IF(OR(C30="Kane",C30="Will",C30="Grundy"),SUM(C34*1),0)</f>
        <v>0</v>
      </c>
      <c r="S34" s="45"/>
      <c r="T34" s="55"/>
    </row>
    <row r="35" spans="1:20" ht="15">
      <c r="A35" s="53"/>
      <c r="B35" s="84" t="s">
        <v>90</v>
      </c>
      <c r="C35" s="79">
        <v>0</v>
      </c>
      <c r="D35" s="68"/>
      <c r="E35" s="78"/>
      <c r="F35" s="44">
        <f t="shared" si="1"/>
        <v>460000</v>
      </c>
      <c r="G35" s="45">
        <f t="shared" si="0"/>
        <v>2220</v>
      </c>
      <c r="H35" s="45"/>
      <c r="I35" s="83" t="s">
        <v>57</v>
      </c>
      <c r="J35" s="45">
        <v>49</v>
      </c>
      <c r="K35" s="45">
        <v>1</v>
      </c>
      <c r="L35" s="45">
        <v>0</v>
      </c>
      <c r="M35" s="45">
        <v>0</v>
      </c>
      <c r="N35" s="45">
        <v>1</v>
      </c>
      <c r="O35" s="45">
        <v>1</v>
      </c>
      <c r="P35" s="45"/>
      <c r="Q35" s="45"/>
      <c r="R35" s="45">
        <f>IF(C30="Cook",SUM(C35*2),0)</f>
        <v>0</v>
      </c>
      <c r="S35" s="45"/>
      <c r="T35" s="55"/>
    </row>
    <row r="36" spans="1:20" ht="15">
      <c r="A36" s="53"/>
      <c r="B36" s="84" t="s">
        <v>91</v>
      </c>
      <c r="C36" s="79" t="s">
        <v>64</v>
      </c>
      <c r="D36" s="68"/>
      <c r="E36" s="78"/>
      <c r="F36" s="44">
        <f t="shared" si="1"/>
        <v>470000</v>
      </c>
      <c r="G36" s="45">
        <f t="shared" si="0"/>
        <v>2240</v>
      </c>
      <c r="H36" s="45"/>
      <c r="I36" s="83" t="s">
        <v>58</v>
      </c>
      <c r="J36" s="45">
        <v>39</v>
      </c>
      <c r="K36" s="45">
        <v>1</v>
      </c>
      <c r="L36" s="45">
        <v>0</v>
      </c>
      <c r="M36" s="45">
        <v>0</v>
      </c>
      <c r="N36" s="45">
        <v>1</v>
      </c>
      <c r="O36" s="45">
        <v>1</v>
      </c>
      <c r="P36" s="45"/>
      <c r="Q36" s="45"/>
      <c r="R36" s="45">
        <f>IF(C36="Yes",VLOOKUP(C30,I39:J46,2),0)</f>
        <v>0</v>
      </c>
      <c r="S36" s="45"/>
      <c r="T36" s="55"/>
    </row>
    <row r="37" spans="1:20" ht="15">
      <c r="A37" s="53"/>
      <c r="B37" s="80" t="s">
        <v>61</v>
      </c>
      <c r="C37" s="73"/>
      <c r="D37" s="68"/>
      <c r="E37" s="69">
        <f>IF(C30="Cook",60,IF(C30="Will",60,IF(C30="Kane",60,0)))</f>
        <v>60</v>
      </c>
      <c r="F37" s="44">
        <f t="shared" si="1"/>
        <v>480000</v>
      </c>
      <c r="G37" s="45">
        <f t="shared" si="0"/>
        <v>2260</v>
      </c>
      <c r="H37" s="45"/>
      <c r="I37" s="83" t="s">
        <v>59</v>
      </c>
      <c r="J37" s="45">
        <v>50</v>
      </c>
      <c r="K37" s="45">
        <v>1</v>
      </c>
      <c r="L37" s="45">
        <v>0</v>
      </c>
      <c r="M37" s="45">
        <v>0</v>
      </c>
      <c r="N37" s="45">
        <v>1</v>
      </c>
      <c r="O37" s="45">
        <v>1</v>
      </c>
      <c r="P37" s="45"/>
      <c r="Q37" s="86" t="s">
        <v>93</v>
      </c>
      <c r="R37" s="45">
        <f>SUM(R32:R36)</f>
        <v>0</v>
      </c>
      <c r="S37" s="45"/>
      <c r="T37" s="55"/>
    </row>
    <row r="38" spans="1:20" ht="15">
      <c r="A38" s="53"/>
      <c r="B38" s="80" t="s">
        <v>65</v>
      </c>
      <c r="C38" s="71" t="s">
        <v>64</v>
      </c>
      <c r="D38" s="68"/>
      <c r="E38" s="69">
        <f>IF(C38="Yes",(ROUNDUP(C7*2,-3)/2)*0.0075,0)</f>
        <v>0</v>
      </c>
      <c r="F38" s="44">
        <f t="shared" si="1"/>
        <v>490000</v>
      </c>
      <c r="G38" s="45">
        <f t="shared" si="0"/>
        <v>2280</v>
      </c>
      <c r="H38" s="45"/>
      <c r="I38" s="83" t="s">
        <v>60</v>
      </c>
      <c r="J38" s="45">
        <v>47.75</v>
      </c>
      <c r="K38" s="45">
        <v>1</v>
      </c>
      <c r="L38" s="45">
        <v>1</v>
      </c>
      <c r="M38" s="45">
        <v>0</v>
      </c>
      <c r="N38" s="45">
        <v>1</v>
      </c>
      <c r="O38" s="45">
        <v>1</v>
      </c>
      <c r="P38" s="45"/>
      <c r="Q38" s="45"/>
      <c r="R38" s="45">
        <f>VLOOKUP(C30,I31:J38,2)</f>
        <v>50</v>
      </c>
      <c r="S38" s="45"/>
      <c r="T38" s="55"/>
    </row>
    <row r="39" spans="1:20" ht="15">
      <c r="A39" s="53"/>
      <c r="B39" s="80" t="s">
        <v>71</v>
      </c>
      <c r="C39" s="71">
        <v>0</v>
      </c>
      <c r="D39" s="68"/>
      <c r="E39" s="69">
        <f>IF(C39=0,0,C39*40)</f>
        <v>0</v>
      </c>
      <c r="F39" s="44">
        <f t="shared" si="1"/>
        <v>500000</v>
      </c>
      <c r="G39" s="45">
        <f t="shared" si="0"/>
        <v>2300</v>
      </c>
      <c r="H39" s="45"/>
      <c r="I39" s="83" t="s">
        <v>54</v>
      </c>
      <c r="J39" s="45">
        <v>0</v>
      </c>
      <c r="K39" s="45"/>
      <c r="L39" s="45"/>
      <c r="M39" s="45"/>
      <c r="N39" s="45"/>
      <c r="O39" s="45"/>
      <c r="P39" s="45"/>
      <c r="Q39" s="45"/>
      <c r="R39" s="45"/>
      <c r="S39" s="45"/>
      <c r="T39" s="55"/>
    </row>
    <row r="40" spans="1:20" ht="15.75" thickBot="1">
      <c r="A40" s="53"/>
      <c r="B40" s="87" t="s">
        <v>66</v>
      </c>
      <c r="C40" s="67"/>
      <c r="D40" s="68"/>
      <c r="E40" s="88">
        <f>IF(C8&gt;0,6,3)</f>
        <v>3</v>
      </c>
      <c r="F40" s="44">
        <f t="shared" si="1"/>
        <v>510000</v>
      </c>
      <c r="G40" s="45">
        <v>2345</v>
      </c>
      <c r="H40" s="45"/>
      <c r="I40" s="83" t="s">
        <v>55</v>
      </c>
      <c r="J40" s="45">
        <v>1</v>
      </c>
      <c r="K40" s="45"/>
      <c r="L40" s="45"/>
      <c r="M40" s="45"/>
      <c r="N40" s="45"/>
      <c r="O40" s="45"/>
      <c r="P40" s="45"/>
      <c r="Q40" s="45"/>
      <c r="R40" s="45"/>
      <c r="S40" s="45"/>
      <c r="T40" s="55"/>
    </row>
    <row r="41" spans="1:20" ht="15.75" thickTop="1">
      <c r="A41" s="53"/>
      <c r="B41" s="89" t="s">
        <v>52</v>
      </c>
      <c r="C41" s="67"/>
      <c r="D41" s="64"/>
      <c r="E41" s="90" t="s">
        <v>5</v>
      </c>
      <c r="F41" s="44">
        <f t="shared" si="1"/>
        <v>520000</v>
      </c>
      <c r="G41" s="45">
        <f>SUM(G40+20)</f>
        <v>2365</v>
      </c>
      <c r="H41" s="45"/>
      <c r="I41" s="85" t="s">
        <v>67</v>
      </c>
      <c r="J41" s="45">
        <v>1</v>
      </c>
      <c r="K41" s="45"/>
      <c r="L41" s="45"/>
      <c r="M41" s="45"/>
      <c r="N41" s="45"/>
      <c r="O41" s="45"/>
      <c r="P41" s="45"/>
      <c r="Q41" s="45"/>
      <c r="R41" s="45"/>
      <c r="S41" s="45"/>
      <c r="T41" s="55"/>
    </row>
    <row r="42" spans="1:20" ht="27" thickBot="1">
      <c r="A42" s="53"/>
      <c r="B42" s="91" t="s">
        <v>53</v>
      </c>
      <c r="C42" s="92"/>
      <c r="D42" s="93"/>
      <c r="E42" s="94">
        <f>IF(C9=0,0,SUM(E10:E40))</f>
        <v>0</v>
      </c>
      <c r="F42" s="44">
        <f t="shared" si="1"/>
        <v>530000</v>
      </c>
      <c r="G42" s="45">
        <f aca="true" t="shared" si="2" ref="G42:G89">SUM(G41+20)</f>
        <v>2385</v>
      </c>
      <c r="H42" s="45"/>
      <c r="I42" s="83" t="s">
        <v>56</v>
      </c>
      <c r="J42" s="45">
        <v>1</v>
      </c>
      <c r="K42" s="45"/>
      <c r="L42" s="45"/>
      <c r="M42" s="45"/>
      <c r="N42" s="45"/>
      <c r="O42" s="45"/>
      <c r="P42" s="45"/>
      <c r="Q42" s="45"/>
      <c r="R42" s="45"/>
      <c r="S42" s="45"/>
      <c r="T42" s="55"/>
    </row>
    <row r="43" spans="1:20" ht="15.75" thickTop="1">
      <c r="A43" s="53"/>
      <c r="B43" s="54"/>
      <c r="C43" s="54"/>
      <c r="D43" s="74"/>
      <c r="E43" s="74"/>
      <c r="F43" s="44">
        <f t="shared" si="1"/>
        <v>540000</v>
      </c>
      <c r="G43" s="45">
        <f t="shared" si="2"/>
        <v>2405</v>
      </c>
      <c r="H43" s="45"/>
      <c r="I43" s="83" t="s">
        <v>57</v>
      </c>
      <c r="J43" s="45">
        <v>1</v>
      </c>
      <c r="K43" s="45"/>
      <c r="L43" s="45"/>
      <c r="M43" s="45"/>
      <c r="N43" s="45"/>
      <c r="O43" s="45"/>
      <c r="P43" s="45"/>
      <c r="Q43" s="45"/>
      <c r="R43" s="45"/>
      <c r="S43" s="45"/>
      <c r="T43" s="55"/>
    </row>
    <row r="44" spans="1:20" ht="15.75" thickBot="1">
      <c r="A44" s="95"/>
      <c r="B44" s="96"/>
      <c r="C44" s="96"/>
      <c r="D44" s="97"/>
      <c r="E44" s="97"/>
      <c r="F44" s="98">
        <f t="shared" si="1"/>
        <v>550000</v>
      </c>
      <c r="G44" s="45">
        <f t="shared" si="2"/>
        <v>2425</v>
      </c>
      <c r="H44" s="99"/>
      <c r="I44" s="100" t="s">
        <v>58</v>
      </c>
      <c r="J44" s="99">
        <v>1</v>
      </c>
      <c r="K44" s="99"/>
      <c r="L44" s="99"/>
      <c r="M44" s="99"/>
      <c r="N44" s="99"/>
      <c r="O44" s="99"/>
      <c r="P44" s="99"/>
      <c r="Q44" s="99"/>
      <c r="R44" s="99"/>
      <c r="S44" s="99"/>
      <c r="T44" s="101"/>
    </row>
    <row r="45" spans="4:10" ht="15">
      <c r="D45" s="102"/>
      <c r="E45" s="102"/>
      <c r="F45" s="44">
        <f t="shared" si="1"/>
        <v>560000</v>
      </c>
      <c r="G45" s="45">
        <f t="shared" si="2"/>
        <v>2445</v>
      </c>
      <c r="I45" s="103" t="s">
        <v>59</v>
      </c>
      <c r="J45" s="46">
        <v>1</v>
      </c>
    </row>
    <row r="46" spans="4:10" ht="15">
      <c r="D46" s="102"/>
      <c r="E46" s="102"/>
      <c r="F46" s="44">
        <f t="shared" si="1"/>
        <v>570000</v>
      </c>
      <c r="G46" s="45">
        <f t="shared" si="2"/>
        <v>2465</v>
      </c>
      <c r="I46" s="103" t="s">
        <v>60</v>
      </c>
      <c r="J46" s="46">
        <v>1</v>
      </c>
    </row>
    <row r="47" spans="4:15" ht="15">
      <c r="D47" s="102"/>
      <c r="E47" s="102"/>
      <c r="F47" s="44">
        <f t="shared" si="1"/>
        <v>580000</v>
      </c>
      <c r="G47" s="45">
        <f t="shared" si="2"/>
        <v>2485</v>
      </c>
      <c r="L47" s="103" t="s">
        <v>54</v>
      </c>
      <c r="M47" s="43">
        <v>65</v>
      </c>
      <c r="N47" s="103" t="s">
        <v>54</v>
      </c>
      <c r="O47" s="43">
        <v>163</v>
      </c>
    </row>
    <row r="48" spans="4:15" ht="15">
      <c r="D48" s="102"/>
      <c r="E48" s="102"/>
      <c r="F48" s="44">
        <f t="shared" si="1"/>
        <v>590000</v>
      </c>
      <c r="G48" s="45">
        <f t="shared" si="2"/>
        <v>2505</v>
      </c>
      <c r="L48" s="103" t="s">
        <v>55</v>
      </c>
      <c r="M48" s="43">
        <v>55</v>
      </c>
      <c r="N48" s="103" t="s">
        <v>55</v>
      </c>
      <c r="O48" s="43">
        <v>120</v>
      </c>
    </row>
    <row r="49" spans="4:15" ht="15">
      <c r="D49" s="102"/>
      <c r="E49" s="102"/>
      <c r="F49" s="44">
        <f t="shared" si="1"/>
        <v>600000</v>
      </c>
      <c r="G49" s="45">
        <f t="shared" si="2"/>
        <v>2525</v>
      </c>
      <c r="L49" s="104" t="s">
        <v>67</v>
      </c>
      <c r="M49" s="43">
        <v>141</v>
      </c>
      <c r="N49" s="104" t="s">
        <v>67</v>
      </c>
      <c r="O49" s="43">
        <v>141</v>
      </c>
    </row>
    <row r="50" spans="4:15" ht="15">
      <c r="D50" s="102"/>
      <c r="E50" s="102"/>
      <c r="F50" s="44">
        <f t="shared" si="1"/>
        <v>610000</v>
      </c>
      <c r="G50" s="45">
        <f t="shared" si="2"/>
        <v>2545</v>
      </c>
      <c r="L50" s="103" t="s">
        <v>56</v>
      </c>
      <c r="M50" s="43">
        <v>53</v>
      </c>
      <c r="N50" s="103" t="s">
        <v>56</v>
      </c>
      <c r="O50" s="43">
        <v>110</v>
      </c>
    </row>
    <row r="51" spans="4:15" ht="15">
      <c r="D51" s="102"/>
      <c r="E51" s="102"/>
      <c r="F51" s="44">
        <f t="shared" si="1"/>
        <v>620000</v>
      </c>
      <c r="G51" s="45">
        <f t="shared" si="2"/>
        <v>2565</v>
      </c>
      <c r="L51" s="104" t="s">
        <v>70</v>
      </c>
      <c r="M51" s="43">
        <v>123</v>
      </c>
      <c r="N51" s="104" t="s">
        <v>70</v>
      </c>
      <c r="O51" s="43">
        <v>123</v>
      </c>
    </row>
    <row r="52" spans="4:15" ht="15">
      <c r="D52" s="102"/>
      <c r="E52" s="102"/>
      <c r="F52" s="44">
        <f t="shared" si="1"/>
        <v>630000</v>
      </c>
      <c r="G52" s="45">
        <f t="shared" si="2"/>
        <v>2585</v>
      </c>
      <c r="L52" s="103" t="s">
        <v>57</v>
      </c>
      <c r="M52" s="43">
        <v>62</v>
      </c>
      <c r="N52" s="103" t="s">
        <v>57</v>
      </c>
      <c r="O52" s="43">
        <v>132</v>
      </c>
    </row>
    <row r="53" spans="4:15" ht="15">
      <c r="D53" s="102"/>
      <c r="E53" s="102"/>
      <c r="F53" s="44">
        <f t="shared" si="1"/>
        <v>640000</v>
      </c>
      <c r="G53" s="45">
        <f t="shared" si="2"/>
        <v>2605</v>
      </c>
      <c r="L53" s="103" t="s">
        <v>58</v>
      </c>
      <c r="M53" s="43">
        <v>53</v>
      </c>
      <c r="N53" s="103" t="s">
        <v>58</v>
      </c>
      <c r="O53" s="43">
        <v>110</v>
      </c>
    </row>
    <row r="54" spans="4:15" ht="15">
      <c r="D54" s="102"/>
      <c r="E54" s="102"/>
      <c r="F54" s="44">
        <f t="shared" si="1"/>
        <v>650000</v>
      </c>
      <c r="G54" s="45">
        <f t="shared" si="2"/>
        <v>2625</v>
      </c>
      <c r="L54" s="104" t="s">
        <v>68</v>
      </c>
      <c r="M54" s="43">
        <v>151.5</v>
      </c>
      <c r="N54" s="104" t="s">
        <v>68</v>
      </c>
      <c r="O54" s="43">
        <v>151.5</v>
      </c>
    </row>
    <row r="55" spans="4:15" ht="15">
      <c r="D55" s="102"/>
      <c r="E55" s="102"/>
      <c r="F55" s="44">
        <f t="shared" si="1"/>
        <v>660000</v>
      </c>
      <c r="G55" s="45">
        <f t="shared" si="2"/>
        <v>2645</v>
      </c>
      <c r="L55" s="104" t="s">
        <v>69</v>
      </c>
      <c r="M55" s="43">
        <v>135</v>
      </c>
      <c r="N55" s="104" t="s">
        <v>69</v>
      </c>
      <c r="O55" s="43">
        <v>135</v>
      </c>
    </row>
    <row r="56" spans="4:15" ht="15">
      <c r="D56" s="102"/>
      <c r="E56" s="102"/>
      <c r="F56" s="44">
        <f t="shared" si="1"/>
        <v>670000</v>
      </c>
      <c r="G56" s="45">
        <f t="shared" si="2"/>
        <v>2665</v>
      </c>
      <c r="L56" s="103" t="s">
        <v>59</v>
      </c>
      <c r="M56" s="43">
        <v>62</v>
      </c>
      <c r="N56" s="103" t="s">
        <v>59</v>
      </c>
      <c r="O56" s="43">
        <v>132</v>
      </c>
    </row>
    <row r="57" spans="4:15" ht="15">
      <c r="D57" s="102"/>
      <c r="E57" s="102"/>
      <c r="F57" s="44">
        <f t="shared" si="1"/>
        <v>680000</v>
      </c>
      <c r="G57" s="45">
        <f t="shared" si="2"/>
        <v>2685</v>
      </c>
      <c r="L57" s="103" t="s">
        <v>60</v>
      </c>
      <c r="M57" s="43">
        <v>53</v>
      </c>
      <c r="N57" s="103" t="s">
        <v>60</v>
      </c>
      <c r="O57" s="43">
        <v>110</v>
      </c>
    </row>
    <row r="58" spans="4:7" ht="15">
      <c r="D58" s="102"/>
      <c r="E58" s="102"/>
      <c r="F58" s="44">
        <f t="shared" si="1"/>
        <v>690000</v>
      </c>
      <c r="G58" s="45">
        <f t="shared" si="2"/>
        <v>2705</v>
      </c>
    </row>
    <row r="59" spans="4:7" ht="15">
      <c r="D59" s="102"/>
      <c r="E59" s="102"/>
      <c r="F59" s="44">
        <f t="shared" si="1"/>
        <v>700000</v>
      </c>
      <c r="G59" s="45">
        <f t="shared" si="2"/>
        <v>2725</v>
      </c>
    </row>
    <row r="60" spans="4:7" ht="15">
      <c r="D60" s="102"/>
      <c r="E60" s="102"/>
      <c r="F60" s="44">
        <f t="shared" si="1"/>
        <v>710000</v>
      </c>
      <c r="G60" s="45">
        <f t="shared" si="2"/>
        <v>2745</v>
      </c>
    </row>
    <row r="61" spans="4:7" ht="15">
      <c r="D61" s="102"/>
      <c r="E61" s="102"/>
      <c r="F61" s="44">
        <f t="shared" si="1"/>
        <v>720000</v>
      </c>
      <c r="G61" s="45">
        <f t="shared" si="2"/>
        <v>2765</v>
      </c>
    </row>
    <row r="62" spans="4:7" ht="15">
      <c r="D62" s="102"/>
      <c r="E62" s="102"/>
      <c r="F62" s="44">
        <f t="shared" si="1"/>
        <v>730000</v>
      </c>
      <c r="G62" s="45">
        <f t="shared" si="2"/>
        <v>2785</v>
      </c>
    </row>
    <row r="63" spans="4:7" ht="15">
      <c r="D63" s="102"/>
      <c r="E63" s="102"/>
      <c r="F63" s="44">
        <f t="shared" si="1"/>
        <v>740000</v>
      </c>
      <c r="G63" s="45">
        <f t="shared" si="2"/>
        <v>2805</v>
      </c>
    </row>
    <row r="64" spans="4:7" ht="15">
      <c r="D64" s="102"/>
      <c r="E64" s="102"/>
      <c r="F64" s="44">
        <f t="shared" si="1"/>
        <v>750000</v>
      </c>
      <c r="G64" s="45">
        <f t="shared" si="2"/>
        <v>2825</v>
      </c>
    </row>
    <row r="65" spans="4:7" ht="15">
      <c r="D65" s="102"/>
      <c r="E65" s="102"/>
      <c r="F65" s="44">
        <f t="shared" si="1"/>
        <v>760000</v>
      </c>
      <c r="G65" s="45">
        <f t="shared" si="2"/>
        <v>2845</v>
      </c>
    </row>
    <row r="66" spans="4:7" ht="15">
      <c r="D66" s="102"/>
      <c r="E66" s="102"/>
      <c r="F66" s="44">
        <f t="shared" si="1"/>
        <v>770000</v>
      </c>
      <c r="G66" s="45">
        <f t="shared" si="2"/>
        <v>2865</v>
      </c>
    </row>
    <row r="67" spans="4:7" ht="15">
      <c r="D67" s="102"/>
      <c r="E67" s="102"/>
      <c r="F67" s="44">
        <f t="shared" si="1"/>
        <v>780000</v>
      </c>
      <c r="G67" s="45">
        <f t="shared" si="2"/>
        <v>2885</v>
      </c>
    </row>
    <row r="68" spans="4:7" ht="15">
      <c r="D68" s="102"/>
      <c r="E68" s="102"/>
      <c r="F68" s="44">
        <f t="shared" si="1"/>
        <v>790000</v>
      </c>
      <c r="G68" s="45">
        <f t="shared" si="2"/>
        <v>2905</v>
      </c>
    </row>
    <row r="69" spans="4:7" ht="15">
      <c r="D69" s="102"/>
      <c r="E69" s="102"/>
      <c r="F69" s="44">
        <f t="shared" si="1"/>
        <v>800000</v>
      </c>
      <c r="G69" s="45">
        <f t="shared" si="2"/>
        <v>2925</v>
      </c>
    </row>
    <row r="70" spans="4:7" ht="15">
      <c r="D70" s="102"/>
      <c r="E70" s="102"/>
      <c r="F70" s="44">
        <f t="shared" si="1"/>
        <v>810000</v>
      </c>
      <c r="G70" s="45">
        <f t="shared" si="2"/>
        <v>2945</v>
      </c>
    </row>
    <row r="71" spans="4:7" ht="15">
      <c r="D71" s="102"/>
      <c r="E71" s="102"/>
      <c r="F71" s="44">
        <f t="shared" si="1"/>
        <v>820000</v>
      </c>
      <c r="G71" s="45">
        <f t="shared" si="2"/>
        <v>2965</v>
      </c>
    </row>
    <row r="72" spans="4:7" ht="15">
      <c r="D72" s="102"/>
      <c r="E72" s="102"/>
      <c r="F72" s="44">
        <f t="shared" si="1"/>
        <v>830000</v>
      </c>
      <c r="G72" s="45">
        <f t="shared" si="2"/>
        <v>2985</v>
      </c>
    </row>
    <row r="73" spans="4:7" ht="15">
      <c r="D73" s="102"/>
      <c r="E73" s="102"/>
      <c r="F73" s="44">
        <f t="shared" si="1"/>
        <v>840000</v>
      </c>
      <c r="G73" s="45">
        <f t="shared" si="2"/>
        <v>3005</v>
      </c>
    </row>
    <row r="74" spans="4:7" ht="15">
      <c r="D74" s="102"/>
      <c r="E74" s="102"/>
      <c r="F74" s="44">
        <f t="shared" si="1"/>
        <v>850000</v>
      </c>
      <c r="G74" s="45">
        <f t="shared" si="2"/>
        <v>3025</v>
      </c>
    </row>
    <row r="75" spans="4:7" ht="15">
      <c r="D75" s="102"/>
      <c r="E75" s="102"/>
      <c r="F75" s="44">
        <f aca="true" t="shared" si="3" ref="F75:F89">SUM(F74+10000)</f>
        <v>860000</v>
      </c>
      <c r="G75" s="45">
        <f t="shared" si="2"/>
        <v>3045</v>
      </c>
    </row>
    <row r="76" spans="4:7" ht="15">
      <c r="D76" s="102"/>
      <c r="E76" s="102"/>
      <c r="F76" s="44">
        <f t="shared" si="3"/>
        <v>870000</v>
      </c>
      <c r="G76" s="45">
        <f t="shared" si="2"/>
        <v>3065</v>
      </c>
    </row>
    <row r="77" spans="4:7" ht="15">
      <c r="D77" s="102"/>
      <c r="E77" s="102"/>
      <c r="F77" s="44">
        <f t="shared" si="3"/>
        <v>880000</v>
      </c>
      <c r="G77" s="45">
        <f t="shared" si="2"/>
        <v>3085</v>
      </c>
    </row>
    <row r="78" spans="4:7" ht="15">
      <c r="D78" s="102"/>
      <c r="E78" s="102"/>
      <c r="F78" s="44">
        <f t="shared" si="3"/>
        <v>890000</v>
      </c>
      <c r="G78" s="45">
        <f t="shared" si="2"/>
        <v>3105</v>
      </c>
    </row>
    <row r="79" spans="4:7" ht="15">
      <c r="D79" s="102"/>
      <c r="E79" s="102"/>
      <c r="F79" s="44">
        <f t="shared" si="3"/>
        <v>900000</v>
      </c>
      <c r="G79" s="45">
        <f t="shared" si="2"/>
        <v>3125</v>
      </c>
    </row>
    <row r="80" spans="4:7" ht="15">
      <c r="D80" s="102"/>
      <c r="E80" s="102"/>
      <c r="F80" s="44">
        <f t="shared" si="3"/>
        <v>910000</v>
      </c>
      <c r="G80" s="45">
        <f t="shared" si="2"/>
        <v>3145</v>
      </c>
    </row>
    <row r="81" spans="4:7" ht="15">
      <c r="D81" s="102"/>
      <c r="E81" s="102"/>
      <c r="F81" s="44">
        <f t="shared" si="3"/>
        <v>920000</v>
      </c>
      <c r="G81" s="45">
        <f t="shared" si="2"/>
        <v>3165</v>
      </c>
    </row>
    <row r="82" spans="4:7" ht="15">
      <c r="D82" s="102"/>
      <c r="E82" s="102"/>
      <c r="F82" s="44">
        <f t="shared" si="3"/>
        <v>930000</v>
      </c>
      <c r="G82" s="45">
        <f t="shared" si="2"/>
        <v>3185</v>
      </c>
    </row>
    <row r="83" spans="4:7" ht="15">
      <c r="D83" s="102"/>
      <c r="E83" s="102"/>
      <c r="F83" s="44">
        <f t="shared" si="3"/>
        <v>940000</v>
      </c>
      <c r="G83" s="45">
        <f t="shared" si="2"/>
        <v>3205</v>
      </c>
    </row>
    <row r="84" spans="4:7" ht="15">
      <c r="D84" s="102"/>
      <c r="E84" s="102"/>
      <c r="F84" s="44">
        <f t="shared" si="3"/>
        <v>950000</v>
      </c>
      <c r="G84" s="45">
        <f t="shared" si="2"/>
        <v>3225</v>
      </c>
    </row>
    <row r="85" spans="4:7" ht="15">
      <c r="D85" s="102"/>
      <c r="E85" s="102"/>
      <c r="F85" s="44">
        <f t="shared" si="3"/>
        <v>960000</v>
      </c>
      <c r="G85" s="45">
        <f t="shared" si="2"/>
        <v>3245</v>
      </c>
    </row>
    <row r="86" spans="4:7" ht="15">
      <c r="D86" s="102"/>
      <c r="E86" s="102"/>
      <c r="F86" s="44">
        <f t="shared" si="3"/>
        <v>970000</v>
      </c>
      <c r="G86" s="45">
        <f t="shared" si="2"/>
        <v>3265</v>
      </c>
    </row>
    <row r="87" spans="4:7" ht="15">
      <c r="D87" s="102"/>
      <c r="E87" s="102"/>
      <c r="F87" s="44">
        <f t="shared" si="3"/>
        <v>980000</v>
      </c>
      <c r="G87" s="45">
        <f t="shared" si="2"/>
        <v>3285</v>
      </c>
    </row>
    <row r="88" spans="4:7" ht="15">
      <c r="D88" s="102"/>
      <c r="E88" s="102"/>
      <c r="F88" s="44">
        <f t="shared" si="3"/>
        <v>990000</v>
      </c>
      <c r="G88" s="45">
        <f t="shared" si="2"/>
        <v>3305</v>
      </c>
    </row>
    <row r="89" spans="4:7" ht="15">
      <c r="D89" s="102"/>
      <c r="E89" s="102"/>
      <c r="F89" s="44">
        <f t="shared" si="3"/>
        <v>1000000</v>
      </c>
      <c r="G89" s="45">
        <f t="shared" si="2"/>
        <v>3325</v>
      </c>
    </row>
    <row r="90" spans="4:7" ht="15">
      <c r="D90" s="102"/>
      <c r="E90" s="102"/>
      <c r="F90" s="45" t="s">
        <v>75</v>
      </c>
      <c r="G90" s="45"/>
    </row>
    <row r="91" spans="4:5" ht="15">
      <c r="D91" s="102"/>
      <c r="E91" s="102"/>
    </row>
    <row r="92" spans="4:5" ht="15">
      <c r="D92" s="102"/>
      <c r="E92" s="102"/>
    </row>
    <row r="93" spans="4:5" ht="15">
      <c r="D93" s="102"/>
      <c r="E93" s="102"/>
    </row>
    <row r="94" spans="4:5" ht="15">
      <c r="D94" s="102"/>
      <c r="E94" s="102"/>
    </row>
  </sheetData>
  <sheetProtection selectLockedCells="1"/>
  <mergeCells count="3">
    <mergeCell ref="B4:E4"/>
    <mergeCell ref="A1:T3"/>
    <mergeCell ref="B5:B6"/>
  </mergeCells>
  <dataValidations count="2">
    <dataValidation type="list" allowBlank="1" showInputMessage="1" showErrorMessage="1" sqref="C30">
      <formula1>$I$31:$I$38</formula1>
    </dataValidation>
    <dataValidation type="list" allowBlank="1" showInputMessage="1" showErrorMessage="1" sqref="C38 C22:C29 C36">
      <formula1>$H$33:$H$34</formula1>
    </dataValidation>
  </dataValidations>
  <hyperlinks>
    <hyperlink ref="B42" r:id="rId1" display="https://www.fidelitydesktop.com/pages/transfer-taxes.aspx"/>
  </hyperlinks>
  <printOptions/>
  <pageMargins left="0.7" right="0.7" top="0.75" bottom="0.75" header="0.3" footer="0.3"/>
  <pageSetup fitToHeight="1" fitToWidth="1" horizontalDpi="600" verticalDpi="600" orientation="landscape" paperSize="5" scale="67" r:id="rId3"/>
  <drawing r:id="rId2"/>
</worksheet>
</file>

<file path=xl/worksheets/sheet3.xml><?xml version="1.0" encoding="utf-8"?>
<worksheet xmlns="http://schemas.openxmlformats.org/spreadsheetml/2006/main" xmlns:r="http://schemas.openxmlformats.org/officeDocument/2006/relationships">
  <dimension ref="A1:L88"/>
  <sheetViews>
    <sheetView zoomScalePageLayoutView="0" workbookViewId="0" topLeftCell="A1">
      <selection activeCell="F4" sqref="F4:I4"/>
    </sheetView>
  </sheetViews>
  <sheetFormatPr defaultColWidth="9.140625" defaultRowHeight="12.75"/>
  <cols>
    <col min="1" max="1" width="4.421875" style="0" customWidth="1"/>
    <col min="2" max="2" width="12.7109375" style="0" customWidth="1"/>
    <col min="3" max="3" width="17.8515625" style="0" customWidth="1"/>
    <col min="4" max="4" width="4.421875" style="0" customWidth="1"/>
    <col min="5" max="5" width="13.00390625" style="0" customWidth="1"/>
    <col min="6" max="6" width="18.140625" style="0" customWidth="1"/>
    <col min="7" max="7" width="4.421875" style="0" customWidth="1"/>
    <col min="8" max="8" width="13.8515625" style="0" customWidth="1"/>
    <col min="9" max="9" width="16.140625" style="0" customWidth="1"/>
    <col min="10" max="10" width="4.7109375" style="0" customWidth="1"/>
  </cols>
  <sheetData>
    <row r="1" spans="1:12" ht="18" customHeight="1">
      <c r="A1" s="37"/>
      <c r="B1" s="134" t="s">
        <v>50</v>
      </c>
      <c r="C1" s="134"/>
      <c r="D1" s="134"/>
      <c r="E1" s="134"/>
      <c r="F1" s="134"/>
      <c r="G1" s="134"/>
      <c r="H1" s="134"/>
      <c r="I1" s="134"/>
      <c r="J1" s="135"/>
      <c r="K1" s="22"/>
      <c r="L1" s="22"/>
    </row>
    <row r="2" spans="1:12" ht="0.75" customHeight="1" hidden="1" thickBot="1">
      <c r="A2" s="36"/>
      <c r="B2" s="136"/>
      <c r="C2" s="136"/>
      <c r="D2" s="136"/>
      <c r="E2" s="136"/>
      <c r="F2" s="136"/>
      <c r="G2" s="136"/>
      <c r="H2" s="136"/>
      <c r="I2" s="136"/>
      <c r="J2" s="137"/>
      <c r="K2" s="22"/>
      <c r="L2" s="22"/>
    </row>
    <row r="3" spans="1:12" ht="13.5" customHeight="1">
      <c r="A3" s="139" t="s">
        <v>49</v>
      </c>
      <c r="B3" s="140"/>
      <c r="C3" s="140"/>
      <c r="D3" s="140"/>
      <c r="E3" s="140"/>
      <c r="F3" s="140"/>
      <c r="G3" s="140"/>
      <c r="H3" s="140"/>
      <c r="I3" s="140"/>
      <c r="J3" s="141"/>
      <c r="K3" s="22"/>
      <c r="L3" s="22"/>
    </row>
    <row r="4" spans="1:12" ht="14.25" customHeight="1">
      <c r="A4" s="36"/>
      <c r="B4" s="122" t="s">
        <v>38</v>
      </c>
      <c r="C4" s="122"/>
      <c r="D4" s="122"/>
      <c r="E4" s="122"/>
      <c r="F4" s="138" t="s">
        <v>48</v>
      </c>
      <c r="G4" s="138"/>
      <c r="H4" s="138"/>
      <c r="I4" s="138"/>
      <c r="J4" s="35"/>
      <c r="K4" s="22"/>
      <c r="L4" s="22"/>
    </row>
    <row r="5" spans="1:12" ht="14.25" customHeight="1" thickBot="1">
      <c r="A5" s="34"/>
      <c r="B5" s="33"/>
      <c r="C5" s="33"/>
      <c r="D5" s="33"/>
      <c r="E5" s="142" t="s">
        <v>51</v>
      </c>
      <c r="F5" s="143"/>
      <c r="G5" s="143"/>
      <c r="H5" s="32"/>
      <c r="I5" s="32"/>
      <c r="J5" s="31"/>
      <c r="K5" s="22"/>
      <c r="L5" s="22"/>
    </row>
    <row r="6" spans="1:12" ht="14.25" customHeight="1" thickBot="1">
      <c r="A6" s="26"/>
      <c r="B6" s="25"/>
      <c r="C6" s="25"/>
      <c r="D6" s="25"/>
      <c r="E6" s="25"/>
      <c r="F6" s="24"/>
      <c r="G6" s="24"/>
      <c r="H6" s="24"/>
      <c r="I6" s="24"/>
      <c r="J6" s="23"/>
      <c r="K6" s="22"/>
      <c r="L6" s="22"/>
    </row>
    <row r="7" spans="1:11" ht="13.5" thickBot="1">
      <c r="A7" s="14"/>
      <c r="B7" s="130" t="s">
        <v>37</v>
      </c>
      <c r="C7" s="131"/>
      <c r="D7" s="14"/>
      <c r="E7" s="130" t="s">
        <v>36</v>
      </c>
      <c r="F7" s="131"/>
      <c r="G7" s="14"/>
      <c r="H7" s="130" t="s">
        <v>35</v>
      </c>
      <c r="I7" s="131"/>
      <c r="J7" s="14"/>
      <c r="K7" s="22"/>
    </row>
    <row r="8" spans="1:11" ht="13.5" thickBot="1">
      <c r="A8" s="14"/>
      <c r="B8" s="132" t="s">
        <v>34</v>
      </c>
      <c r="C8" s="133"/>
      <c r="D8" s="14"/>
      <c r="E8" s="132" t="s">
        <v>47</v>
      </c>
      <c r="F8" s="133"/>
      <c r="G8" s="14"/>
      <c r="H8" s="132" t="s">
        <v>33</v>
      </c>
      <c r="I8" s="133"/>
      <c r="J8" s="14"/>
      <c r="K8" s="22"/>
    </row>
    <row r="9" spans="1:10" s="41" customFormat="1" ht="24.75" customHeight="1" thickBot="1">
      <c r="A9" s="42"/>
      <c r="B9" s="125" t="s">
        <v>46</v>
      </c>
      <c r="C9" s="126"/>
      <c r="D9" s="42"/>
      <c r="E9" s="125" t="s">
        <v>42</v>
      </c>
      <c r="F9" s="126"/>
      <c r="G9" s="42"/>
      <c r="H9" s="125" t="s">
        <v>45</v>
      </c>
      <c r="I9" s="126"/>
      <c r="J9" s="42"/>
    </row>
    <row r="10" spans="1:11" ht="13.5" thickBot="1">
      <c r="A10" s="14"/>
      <c r="B10" s="18" t="s">
        <v>21</v>
      </c>
      <c r="C10" s="20" t="s">
        <v>20</v>
      </c>
      <c r="D10" s="14"/>
      <c r="E10" s="18" t="s">
        <v>21</v>
      </c>
      <c r="F10" s="30" t="s">
        <v>20</v>
      </c>
      <c r="G10" s="14"/>
      <c r="H10" s="18" t="s">
        <v>21</v>
      </c>
      <c r="I10" s="20" t="s">
        <v>20</v>
      </c>
      <c r="J10" s="14"/>
      <c r="K10" s="2"/>
    </row>
    <row r="11" spans="1:11" ht="13.5" thickBot="1">
      <c r="A11" s="14"/>
      <c r="B11" s="16">
        <v>1</v>
      </c>
      <c r="C11" s="38">
        <v>48</v>
      </c>
      <c r="D11" s="14"/>
      <c r="E11" s="16">
        <v>1</v>
      </c>
      <c r="F11" s="39">
        <v>39</v>
      </c>
      <c r="G11" s="14"/>
      <c r="H11" s="16">
        <v>1</v>
      </c>
      <c r="I11" s="40">
        <v>40</v>
      </c>
      <c r="J11" s="14"/>
      <c r="K11" s="2"/>
    </row>
    <row r="12" spans="1:11" ht="13.5" thickBot="1">
      <c r="A12" s="14"/>
      <c r="B12" s="16">
        <v>2</v>
      </c>
      <c r="C12" s="38">
        <v>48</v>
      </c>
      <c r="D12" s="14"/>
      <c r="E12" s="16">
        <v>2</v>
      </c>
      <c r="F12" s="39">
        <v>39</v>
      </c>
      <c r="G12" s="14"/>
      <c r="H12" s="16">
        <v>2</v>
      </c>
      <c r="I12" s="40">
        <v>40</v>
      </c>
      <c r="J12" s="14"/>
      <c r="K12" s="2"/>
    </row>
    <row r="13" spans="1:11" ht="13.5" thickBot="1">
      <c r="A13" s="14"/>
      <c r="B13" s="16">
        <v>3</v>
      </c>
      <c r="C13" s="38">
        <f aca="true" t="shared" si="0" ref="C13:C31">SUM(C12+2)</f>
        <v>50</v>
      </c>
      <c r="D13" s="14"/>
      <c r="E13" s="16">
        <v>3</v>
      </c>
      <c r="F13" s="39">
        <v>39</v>
      </c>
      <c r="G13" s="14"/>
      <c r="H13" s="16">
        <v>3</v>
      </c>
      <c r="I13" s="40">
        <v>40</v>
      </c>
      <c r="J13" s="14"/>
      <c r="K13" s="2"/>
    </row>
    <row r="14" spans="1:11" ht="13.5" thickBot="1">
      <c r="A14" s="14"/>
      <c r="B14" s="16">
        <v>4</v>
      </c>
      <c r="C14" s="38">
        <f t="shared" si="0"/>
        <v>52</v>
      </c>
      <c r="D14" s="14"/>
      <c r="E14" s="16">
        <v>4</v>
      </c>
      <c r="F14" s="39">
        <v>39</v>
      </c>
      <c r="G14" s="14"/>
      <c r="H14" s="16">
        <v>4</v>
      </c>
      <c r="I14" s="40">
        <v>40</v>
      </c>
      <c r="J14" s="14"/>
      <c r="K14" s="2"/>
    </row>
    <row r="15" spans="1:11" ht="13.5" thickBot="1">
      <c r="A15" s="14"/>
      <c r="B15" s="16">
        <v>5</v>
      </c>
      <c r="C15" s="38">
        <f t="shared" si="0"/>
        <v>54</v>
      </c>
      <c r="D15" s="14"/>
      <c r="E15" s="16">
        <v>5</v>
      </c>
      <c r="F15" s="39">
        <f aca="true" t="shared" si="1" ref="F15:F31">SUM(F14+1)</f>
        <v>40</v>
      </c>
      <c r="G15" s="14"/>
      <c r="H15" s="16">
        <v>5</v>
      </c>
      <c r="I15" s="40">
        <f aca="true" t="shared" si="2" ref="I15:I31">SUM(I14+1)</f>
        <v>41</v>
      </c>
      <c r="J15" s="14"/>
      <c r="K15" s="2"/>
    </row>
    <row r="16" spans="1:11" ht="13.5" thickBot="1">
      <c r="A16" s="14"/>
      <c r="B16" s="16">
        <v>6</v>
      </c>
      <c r="C16" s="38">
        <f t="shared" si="0"/>
        <v>56</v>
      </c>
      <c r="D16" s="14"/>
      <c r="E16" s="16">
        <v>6</v>
      </c>
      <c r="F16" s="39">
        <f t="shared" si="1"/>
        <v>41</v>
      </c>
      <c r="G16" s="14"/>
      <c r="H16" s="16">
        <v>6</v>
      </c>
      <c r="I16" s="40">
        <f t="shared" si="2"/>
        <v>42</v>
      </c>
      <c r="J16" s="14"/>
      <c r="K16" s="2"/>
    </row>
    <row r="17" spans="1:11" ht="13.5" thickBot="1">
      <c r="A17" s="14"/>
      <c r="B17" s="16">
        <v>7</v>
      </c>
      <c r="C17" s="38">
        <f t="shared" si="0"/>
        <v>58</v>
      </c>
      <c r="D17" s="14"/>
      <c r="E17" s="16">
        <v>7</v>
      </c>
      <c r="F17" s="39">
        <f t="shared" si="1"/>
        <v>42</v>
      </c>
      <c r="G17" s="14"/>
      <c r="H17" s="16">
        <v>7</v>
      </c>
      <c r="I17" s="40">
        <f t="shared" si="2"/>
        <v>43</v>
      </c>
      <c r="J17" s="14"/>
      <c r="K17" s="2"/>
    </row>
    <row r="18" spans="1:11" ht="13.5" thickBot="1">
      <c r="A18" s="14"/>
      <c r="B18" s="16">
        <v>8</v>
      </c>
      <c r="C18" s="38">
        <f t="shared" si="0"/>
        <v>60</v>
      </c>
      <c r="D18" s="14"/>
      <c r="E18" s="16">
        <v>8</v>
      </c>
      <c r="F18" s="39">
        <f t="shared" si="1"/>
        <v>43</v>
      </c>
      <c r="G18" s="14"/>
      <c r="H18" s="16">
        <v>8</v>
      </c>
      <c r="I18" s="40">
        <f t="shared" si="2"/>
        <v>44</v>
      </c>
      <c r="J18" s="14"/>
      <c r="K18" s="2"/>
    </row>
    <row r="19" spans="1:11" ht="13.5" thickBot="1">
      <c r="A19" s="14"/>
      <c r="B19" s="16">
        <v>9</v>
      </c>
      <c r="C19" s="38">
        <f t="shared" si="0"/>
        <v>62</v>
      </c>
      <c r="D19" s="14"/>
      <c r="E19" s="16">
        <v>9</v>
      </c>
      <c r="F19" s="39">
        <f t="shared" si="1"/>
        <v>44</v>
      </c>
      <c r="G19" s="14"/>
      <c r="H19" s="16">
        <v>9</v>
      </c>
      <c r="I19" s="40">
        <f t="shared" si="2"/>
        <v>45</v>
      </c>
      <c r="J19" s="14"/>
      <c r="K19" s="2"/>
    </row>
    <row r="20" spans="1:11" ht="13.5" thickBot="1">
      <c r="A20" s="14"/>
      <c r="B20" s="16">
        <v>10</v>
      </c>
      <c r="C20" s="38">
        <f t="shared" si="0"/>
        <v>64</v>
      </c>
      <c r="D20" s="14"/>
      <c r="E20" s="16">
        <v>10</v>
      </c>
      <c r="F20" s="39">
        <f t="shared" si="1"/>
        <v>45</v>
      </c>
      <c r="G20" s="14"/>
      <c r="H20" s="16">
        <v>10</v>
      </c>
      <c r="I20" s="40">
        <f t="shared" si="2"/>
        <v>46</v>
      </c>
      <c r="J20" s="14"/>
      <c r="K20" s="2"/>
    </row>
    <row r="21" spans="1:11" ht="13.5" thickBot="1">
      <c r="A21" s="14"/>
      <c r="B21" s="16">
        <v>11</v>
      </c>
      <c r="C21" s="38">
        <f t="shared" si="0"/>
        <v>66</v>
      </c>
      <c r="D21" s="14"/>
      <c r="E21" s="16">
        <v>11</v>
      </c>
      <c r="F21" s="39">
        <f t="shared" si="1"/>
        <v>46</v>
      </c>
      <c r="G21" s="14"/>
      <c r="H21" s="16">
        <v>11</v>
      </c>
      <c r="I21" s="40">
        <f t="shared" si="2"/>
        <v>47</v>
      </c>
      <c r="J21" s="14"/>
      <c r="K21" s="2"/>
    </row>
    <row r="22" spans="1:11" ht="13.5" thickBot="1">
      <c r="A22" s="14"/>
      <c r="B22" s="16">
        <v>12</v>
      </c>
      <c r="C22" s="38">
        <f t="shared" si="0"/>
        <v>68</v>
      </c>
      <c r="D22" s="14"/>
      <c r="E22" s="16">
        <v>12</v>
      </c>
      <c r="F22" s="39">
        <f t="shared" si="1"/>
        <v>47</v>
      </c>
      <c r="G22" s="14"/>
      <c r="H22" s="16">
        <v>12</v>
      </c>
      <c r="I22" s="40">
        <f t="shared" si="2"/>
        <v>48</v>
      </c>
      <c r="J22" s="14"/>
      <c r="K22" s="2"/>
    </row>
    <row r="23" spans="1:11" ht="13.5" thickBot="1">
      <c r="A23" s="14"/>
      <c r="B23" s="16">
        <v>13</v>
      </c>
      <c r="C23" s="38">
        <f t="shared" si="0"/>
        <v>70</v>
      </c>
      <c r="D23" s="14"/>
      <c r="E23" s="16">
        <v>13</v>
      </c>
      <c r="F23" s="39">
        <f t="shared" si="1"/>
        <v>48</v>
      </c>
      <c r="G23" s="14"/>
      <c r="H23" s="16">
        <v>13</v>
      </c>
      <c r="I23" s="40">
        <f t="shared" si="2"/>
        <v>49</v>
      </c>
      <c r="J23" s="14"/>
      <c r="K23" s="2"/>
    </row>
    <row r="24" spans="1:11" ht="13.5" thickBot="1">
      <c r="A24" s="14"/>
      <c r="B24" s="16">
        <v>14</v>
      </c>
      <c r="C24" s="38">
        <f t="shared" si="0"/>
        <v>72</v>
      </c>
      <c r="D24" s="14"/>
      <c r="E24" s="16">
        <v>14</v>
      </c>
      <c r="F24" s="39">
        <f t="shared" si="1"/>
        <v>49</v>
      </c>
      <c r="G24" s="14"/>
      <c r="H24" s="16">
        <v>14</v>
      </c>
      <c r="I24" s="40">
        <f t="shared" si="2"/>
        <v>50</v>
      </c>
      <c r="J24" s="14"/>
      <c r="K24" s="2"/>
    </row>
    <row r="25" spans="1:11" ht="13.5" thickBot="1">
      <c r="A25" s="14"/>
      <c r="B25" s="16">
        <v>15</v>
      </c>
      <c r="C25" s="38">
        <f t="shared" si="0"/>
        <v>74</v>
      </c>
      <c r="D25" s="14"/>
      <c r="E25" s="16">
        <v>15</v>
      </c>
      <c r="F25" s="39">
        <f t="shared" si="1"/>
        <v>50</v>
      </c>
      <c r="G25" s="14"/>
      <c r="H25" s="16">
        <v>15</v>
      </c>
      <c r="I25" s="40">
        <f t="shared" si="2"/>
        <v>51</v>
      </c>
      <c r="J25" s="14"/>
      <c r="K25" s="2"/>
    </row>
    <row r="26" spans="1:11" ht="13.5" thickBot="1">
      <c r="A26" s="14"/>
      <c r="B26" s="16">
        <v>16</v>
      </c>
      <c r="C26" s="38">
        <f t="shared" si="0"/>
        <v>76</v>
      </c>
      <c r="D26" s="14"/>
      <c r="E26" s="16">
        <v>16</v>
      </c>
      <c r="F26" s="39">
        <f t="shared" si="1"/>
        <v>51</v>
      </c>
      <c r="G26" s="14"/>
      <c r="H26" s="16">
        <v>16</v>
      </c>
      <c r="I26" s="40">
        <f t="shared" si="2"/>
        <v>52</v>
      </c>
      <c r="J26" s="14"/>
      <c r="K26" s="2"/>
    </row>
    <row r="27" spans="1:11" ht="13.5" thickBot="1">
      <c r="A27" s="14"/>
      <c r="B27" s="16">
        <v>17</v>
      </c>
      <c r="C27" s="38">
        <f t="shared" si="0"/>
        <v>78</v>
      </c>
      <c r="D27" s="14"/>
      <c r="E27" s="16">
        <v>17</v>
      </c>
      <c r="F27" s="39">
        <f t="shared" si="1"/>
        <v>52</v>
      </c>
      <c r="G27" s="14"/>
      <c r="H27" s="16">
        <v>17</v>
      </c>
      <c r="I27" s="40">
        <f t="shared" si="2"/>
        <v>53</v>
      </c>
      <c r="J27" s="14"/>
      <c r="K27" s="2"/>
    </row>
    <row r="28" spans="1:11" ht="13.5" thickBot="1">
      <c r="A28" s="14"/>
      <c r="B28" s="16">
        <v>18</v>
      </c>
      <c r="C28" s="38">
        <f t="shared" si="0"/>
        <v>80</v>
      </c>
      <c r="D28" s="14"/>
      <c r="E28" s="16">
        <v>18</v>
      </c>
      <c r="F28" s="39">
        <f t="shared" si="1"/>
        <v>53</v>
      </c>
      <c r="G28" s="14"/>
      <c r="H28" s="16">
        <v>18</v>
      </c>
      <c r="I28" s="40">
        <f t="shared" si="2"/>
        <v>54</v>
      </c>
      <c r="J28" s="14"/>
      <c r="K28" s="2"/>
    </row>
    <row r="29" spans="1:11" ht="13.5" thickBot="1">
      <c r="A29" s="14"/>
      <c r="B29" s="16">
        <v>19</v>
      </c>
      <c r="C29" s="38">
        <f t="shared" si="0"/>
        <v>82</v>
      </c>
      <c r="D29" s="14"/>
      <c r="E29" s="16">
        <v>19</v>
      </c>
      <c r="F29" s="39">
        <f t="shared" si="1"/>
        <v>54</v>
      </c>
      <c r="G29" s="14"/>
      <c r="H29" s="16">
        <v>19</v>
      </c>
      <c r="I29" s="40">
        <f t="shared" si="2"/>
        <v>55</v>
      </c>
      <c r="J29" s="14"/>
      <c r="K29" s="2"/>
    </row>
    <row r="30" spans="1:11" ht="13.5" thickBot="1">
      <c r="A30" s="14"/>
      <c r="B30" s="16">
        <v>20</v>
      </c>
      <c r="C30" s="38">
        <f t="shared" si="0"/>
        <v>84</v>
      </c>
      <c r="D30" s="14"/>
      <c r="E30" s="16">
        <v>20</v>
      </c>
      <c r="F30" s="39">
        <f t="shared" si="1"/>
        <v>55</v>
      </c>
      <c r="G30" s="14"/>
      <c r="H30" s="16">
        <v>20</v>
      </c>
      <c r="I30" s="40">
        <f t="shared" si="2"/>
        <v>56</v>
      </c>
      <c r="J30" s="14"/>
      <c r="K30" s="2"/>
    </row>
    <row r="31" spans="1:11" ht="13.5" thickBot="1">
      <c r="A31" s="14"/>
      <c r="B31" s="29">
        <v>21</v>
      </c>
      <c r="C31" s="38">
        <f t="shared" si="0"/>
        <v>86</v>
      </c>
      <c r="D31" s="14"/>
      <c r="E31" s="15">
        <v>21</v>
      </c>
      <c r="F31" s="39">
        <f t="shared" si="1"/>
        <v>56</v>
      </c>
      <c r="G31" s="14"/>
      <c r="H31" s="29">
        <v>21</v>
      </c>
      <c r="I31" s="40">
        <f t="shared" si="2"/>
        <v>57</v>
      </c>
      <c r="J31" s="14"/>
      <c r="K31" s="2"/>
    </row>
    <row r="32" spans="1:11" ht="0.75" customHeight="1" thickBot="1">
      <c r="A32" s="14"/>
      <c r="B32" s="28"/>
      <c r="C32" s="27"/>
      <c r="D32" s="14"/>
      <c r="E32" s="27"/>
      <c r="F32" s="27"/>
      <c r="G32" s="14"/>
      <c r="H32" s="27"/>
      <c r="I32" s="27"/>
      <c r="J32" s="14"/>
      <c r="K32" s="2"/>
    </row>
    <row r="33" spans="1:11" ht="13.5" thickBot="1">
      <c r="A33" s="14"/>
      <c r="B33" s="123" t="s">
        <v>32</v>
      </c>
      <c r="C33" s="124"/>
      <c r="D33" s="14"/>
      <c r="E33" s="123" t="s">
        <v>31</v>
      </c>
      <c r="F33" s="124"/>
      <c r="G33" s="14"/>
      <c r="H33" s="123" t="s">
        <v>30</v>
      </c>
      <c r="I33" s="124"/>
      <c r="J33" s="14"/>
      <c r="K33" s="2"/>
    </row>
    <row r="34" spans="1:11" ht="13.5" thickBot="1">
      <c r="A34" s="14"/>
      <c r="B34" s="127" t="s">
        <v>29</v>
      </c>
      <c r="C34" s="128"/>
      <c r="D34" s="14"/>
      <c r="E34" s="127" t="s">
        <v>44</v>
      </c>
      <c r="F34" s="129"/>
      <c r="G34" s="14"/>
      <c r="H34" s="127" t="s">
        <v>28</v>
      </c>
      <c r="I34" s="129"/>
      <c r="J34" s="14"/>
      <c r="K34" s="2"/>
    </row>
    <row r="35" spans="1:11" ht="13.5" thickBot="1">
      <c r="A35" s="14"/>
      <c r="B35" s="125" t="s">
        <v>42</v>
      </c>
      <c r="C35" s="126"/>
      <c r="D35" s="14"/>
      <c r="E35" s="125" t="s">
        <v>42</v>
      </c>
      <c r="F35" s="126"/>
      <c r="G35" s="14"/>
      <c r="H35" s="127"/>
      <c r="I35" s="129"/>
      <c r="J35" s="14"/>
      <c r="K35" s="2"/>
    </row>
    <row r="36" spans="1:11" ht="13.5" thickBot="1">
      <c r="A36" s="14"/>
      <c r="B36" s="18" t="s">
        <v>21</v>
      </c>
      <c r="C36" s="20" t="s">
        <v>20</v>
      </c>
      <c r="D36" s="14"/>
      <c r="E36" s="18" t="s">
        <v>21</v>
      </c>
      <c r="F36" s="20" t="s">
        <v>20</v>
      </c>
      <c r="G36" s="14"/>
      <c r="H36" s="18" t="s">
        <v>21</v>
      </c>
      <c r="I36" s="30" t="s">
        <v>20</v>
      </c>
      <c r="J36" s="14"/>
      <c r="K36" s="2"/>
    </row>
    <row r="37" spans="1:11" ht="13.5" thickBot="1">
      <c r="A37" s="14"/>
      <c r="B37" s="16">
        <v>1</v>
      </c>
      <c r="C37" s="40">
        <v>43</v>
      </c>
      <c r="D37" s="14"/>
      <c r="E37" s="16">
        <v>1</v>
      </c>
      <c r="F37" s="39">
        <v>42</v>
      </c>
      <c r="G37" s="14"/>
      <c r="H37" s="16">
        <v>1</v>
      </c>
      <c r="I37" s="40">
        <v>49</v>
      </c>
      <c r="J37" s="14"/>
      <c r="K37" s="2"/>
    </row>
    <row r="38" spans="1:11" ht="13.5" thickBot="1">
      <c r="A38" s="14"/>
      <c r="B38" s="16">
        <v>2</v>
      </c>
      <c r="C38" s="40">
        <v>43</v>
      </c>
      <c r="D38" s="14"/>
      <c r="E38" s="16">
        <v>2</v>
      </c>
      <c r="F38" s="39">
        <v>42</v>
      </c>
      <c r="G38" s="14"/>
      <c r="H38" s="16">
        <v>2</v>
      </c>
      <c r="I38" s="40">
        <v>49</v>
      </c>
      <c r="J38" s="14"/>
      <c r="K38" s="2"/>
    </row>
    <row r="39" spans="1:11" ht="13.5" thickBot="1">
      <c r="A39" s="14"/>
      <c r="B39" s="16">
        <v>3</v>
      </c>
      <c r="C39" s="40">
        <v>43</v>
      </c>
      <c r="D39" s="14"/>
      <c r="E39" s="16">
        <v>3</v>
      </c>
      <c r="F39" s="39">
        <v>42</v>
      </c>
      <c r="G39" s="14"/>
      <c r="H39" s="16">
        <v>3</v>
      </c>
      <c r="I39" s="40">
        <v>49</v>
      </c>
      <c r="J39" s="14"/>
      <c r="K39" s="2"/>
    </row>
    <row r="40" spans="1:11" ht="13.5" thickBot="1">
      <c r="A40" s="14"/>
      <c r="B40" s="16">
        <v>4</v>
      </c>
      <c r="C40" s="40">
        <v>43</v>
      </c>
      <c r="D40" s="14"/>
      <c r="E40" s="16">
        <v>4</v>
      </c>
      <c r="F40" s="39">
        <v>42</v>
      </c>
      <c r="G40" s="14"/>
      <c r="H40" s="16">
        <v>4</v>
      </c>
      <c r="I40" s="40">
        <v>49</v>
      </c>
      <c r="J40" s="14"/>
      <c r="K40" s="2"/>
    </row>
    <row r="41" spans="1:11" ht="13.5" thickBot="1">
      <c r="A41" s="14"/>
      <c r="B41" s="16">
        <v>5</v>
      </c>
      <c r="C41" s="40">
        <f aca="true" t="shared" si="3" ref="C41:C57">SUM(C40+1)</f>
        <v>44</v>
      </c>
      <c r="D41" s="14"/>
      <c r="E41" s="16">
        <v>5</v>
      </c>
      <c r="F41" s="39">
        <f aca="true" t="shared" si="4" ref="F41:F57">SUM(F40+1)</f>
        <v>43</v>
      </c>
      <c r="G41" s="14"/>
      <c r="H41" s="16">
        <v>5</v>
      </c>
      <c r="I41" s="40">
        <f aca="true" t="shared" si="5" ref="I41:I57">SUM(I40+1)</f>
        <v>50</v>
      </c>
      <c r="J41" s="14"/>
      <c r="K41" s="2"/>
    </row>
    <row r="42" spans="1:11" ht="13.5" thickBot="1">
      <c r="A42" s="14"/>
      <c r="B42" s="16">
        <v>6</v>
      </c>
      <c r="C42" s="40">
        <f t="shared" si="3"/>
        <v>45</v>
      </c>
      <c r="D42" s="14"/>
      <c r="E42" s="16">
        <v>6</v>
      </c>
      <c r="F42" s="39">
        <f t="shared" si="4"/>
        <v>44</v>
      </c>
      <c r="G42" s="14"/>
      <c r="H42" s="16">
        <v>6</v>
      </c>
      <c r="I42" s="40">
        <f t="shared" si="5"/>
        <v>51</v>
      </c>
      <c r="J42" s="14"/>
      <c r="K42" s="2"/>
    </row>
    <row r="43" spans="1:11" ht="13.5" thickBot="1">
      <c r="A43" s="14"/>
      <c r="B43" s="16">
        <v>7</v>
      </c>
      <c r="C43" s="40">
        <f t="shared" si="3"/>
        <v>46</v>
      </c>
      <c r="D43" s="14"/>
      <c r="E43" s="16">
        <v>7</v>
      </c>
      <c r="F43" s="39">
        <f t="shared" si="4"/>
        <v>45</v>
      </c>
      <c r="G43" s="14"/>
      <c r="H43" s="16">
        <v>7</v>
      </c>
      <c r="I43" s="40">
        <f t="shared" si="5"/>
        <v>52</v>
      </c>
      <c r="J43" s="14"/>
      <c r="K43" s="2"/>
    </row>
    <row r="44" spans="1:11" ht="13.5" thickBot="1">
      <c r="A44" s="14"/>
      <c r="B44" s="16">
        <v>8</v>
      </c>
      <c r="C44" s="40">
        <f t="shared" si="3"/>
        <v>47</v>
      </c>
      <c r="D44" s="14"/>
      <c r="E44" s="16">
        <v>8</v>
      </c>
      <c r="F44" s="39">
        <f t="shared" si="4"/>
        <v>46</v>
      </c>
      <c r="G44" s="14"/>
      <c r="H44" s="16">
        <v>8</v>
      </c>
      <c r="I44" s="40">
        <f t="shared" si="5"/>
        <v>53</v>
      </c>
      <c r="J44" s="14"/>
      <c r="K44" s="2"/>
    </row>
    <row r="45" spans="1:11" ht="13.5" thickBot="1">
      <c r="A45" s="14"/>
      <c r="B45" s="16">
        <v>9</v>
      </c>
      <c r="C45" s="40">
        <f t="shared" si="3"/>
        <v>48</v>
      </c>
      <c r="D45" s="14"/>
      <c r="E45" s="16">
        <v>9</v>
      </c>
      <c r="F45" s="39">
        <f t="shared" si="4"/>
        <v>47</v>
      </c>
      <c r="G45" s="14"/>
      <c r="H45" s="16">
        <v>9</v>
      </c>
      <c r="I45" s="40">
        <f t="shared" si="5"/>
        <v>54</v>
      </c>
      <c r="J45" s="14"/>
      <c r="K45" s="2"/>
    </row>
    <row r="46" spans="1:11" ht="13.5" thickBot="1">
      <c r="A46" s="14"/>
      <c r="B46" s="16">
        <v>10</v>
      </c>
      <c r="C46" s="40">
        <f t="shared" si="3"/>
        <v>49</v>
      </c>
      <c r="D46" s="14"/>
      <c r="E46" s="16">
        <v>10</v>
      </c>
      <c r="F46" s="39">
        <f t="shared" si="4"/>
        <v>48</v>
      </c>
      <c r="G46" s="14"/>
      <c r="H46" s="16">
        <v>10</v>
      </c>
      <c r="I46" s="40">
        <f t="shared" si="5"/>
        <v>55</v>
      </c>
      <c r="J46" s="14"/>
      <c r="K46" s="2"/>
    </row>
    <row r="47" spans="1:11" ht="13.5" thickBot="1">
      <c r="A47" s="14"/>
      <c r="B47" s="16">
        <v>11</v>
      </c>
      <c r="C47" s="40">
        <f t="shared" si="3"/>
        <v>50</v>
      </c>
      <c r="D47" s="14"/>
      <c r="E47" s="16">
        <v>11</v>
      </c>
      <c r="F47" s="39">
        <f t="shared" si="4"/>
        <v>49</v>
      </c>
      <c r="G47" s="14"/>
      <c r="H47" s="16">
        <v>11</v>
      </c>
      <c r="I47" s="40">
        <f t="shared" si="5"/>
        <v>56</v>
      </c>
      <c r="J47" s="14"/>
      <c r="K47" s="2"/>
    </row>
    <row r="48" spans="1:11" ht="13.5" thickBot="1">
      <c r="A48" s="14"/>
      <c r="B48" s="16">
        <v>12</v>
      </c>
      <c r="C48" s="40">
        <f t="shared" si="3"/>
        <v>51</v>
      </c>
      <c r="D48" s="14"/>
      <c r="E48" s="16">
        <v>12</v>
      </c>
      <c r="F48" s="39">
        <f t="shared" si="4"/>
        <v>50</v>
      </c>
      <c r="G48" s="14"/>
      <c r="H48" s="16">
        <v>12</v>
      </c>
      <c r="I48" s="40">
        <f t="shared" si="5"/>
        <v>57</v>
      </c>
      <c r="J48" s="14"/>
      <c r="K48" s="2"/>
    </row>
    <row r="49" spans="1:11" ht="13.5" thickBot="1">
      <c r="A49" s="14"/>
      <c r="B49" s="16">
        <v>13</v>
      </c>
      <c r="C49" s="40">
        <f t="shared" si="3"/>
        <v>52</v>
      </c>
      <c r="D49" s="14"/>
      <c r="E49" s="16">
        <v>13</v>
      </c>
      <c r="F49" s="39">
        <f t="shared" si="4"/>
        <v>51</v>
      </c>
      <c r="G49" s="14"/>
      <c r="H49" s="16">
        <v>13</v>
      </c>
      <c r="I49" s="40">
        <f t="shared" si="5"/>
        <v>58</v>
      </c>
      <c r="J49" s="14"/>
      <c r="K49" s="2"/>
    </row>
    <row r="50" spans="1:11" ht="13.5" thickBot="1">
      <c r="A50" s="14"/>
      <c r="B50" s="16">
        <v>14</v>
      </c>
      <c r="C50" s="40">
        <f t="shared" si="3"/>
        <v>53</v>
      </c>
      <c r="D50" s="14"/>
      <c r="E50" s="16">
        <v>14</v>
      </c>
      <c r="F50" s="39">
        <f t="shared" si="4"/>
        <v>52</v>
      </c>
      <c r="G50" s="14"/>
      <c r="H50" s="16">
        <v>14</v>
      </c>
      <c r="I50" s="40">
        <f t="shared" si="5"/>
        <v>59</v>
      </c>
      <c r="J50" s="14"/>
      <c r="K50" s="2"/>
    </row>
    <row r="51" spans="1:11" ht="13.5" thickBot="1">
      <c r="A51" s="14"/>
      <c r="B51" s="16">
        <v>15</v>
      </c>
      <c r="C51" s="40">
        <f t="shared" si="3"/>
        <v>54</v>
      </c>
      <c r="D51" s="14"/>
      <c r="E51" s="16">
        <v>15</v>
      </c>
      <c r="F51" s="39">
        <f t="shared" si="4"/>
        <v>53</v>
      </c>
      <c r="G51" s="14"/>
      <c r="H51" s="16">
        <v>15</v>
      </c>
      <c r="I51" s="40">
        <f t="shared" si="5"/>
        <v>60</v>
      </c>
      <c r="J51" s="14"/>
      <c r="K51" s="2"/>
    </row>
    <row r="52" spans="1:11" ht="13.5" thickBot="1">
      <c r="A52" s="14"/>
      <c r="B52" s="16">
        <v>16</v>
      </c>
      <c r="C52" s="40">
        <f t="shared" si="3"/>
        <v>55</v>
      </c>
      <c r="D52" s="14"/>
      <c r="E52" s="16">
        <v>16</v>
      </c>
      <c r="F52" s="39">
        <f t="shared" si="4"/>
        <v>54</v>
      </c>
      <c r="G52" s="14"/>
      <c r="H52" s="16">
        <v>16</v>
      </c>
      <c r="I52" s="40">
        <f t="shared" si="5"/>
        <v>61</v>
      </c>
      <c r="J52" s="14"/>
      <c r="K52" s="2"/>
    </row>
    <row r="53" spans="1:11" ht="13.5" thickBot="1">
      <c r="A53" s="14"/>
      <c r="B53" s="16">
        <v>17</v>
      </c>
      <c r="C53" s="40">
        <f t="shared" si="3"/>
        <v>56</v>
      </c>
      <c r="D53" s="14"/>
      <c r="E53" s="16">
        <v>17</v>
      </c>
      <c r="F53" s="39">
        <f t="shared" si="4"/>
        <v>55</v>
      </c>
      <c r="G53" s="14"/>
      <c r="H53" s="16">
        <v>17</v>
      </c>
      <c r="I53" s="40">
        <f t="shared" si="5"/>
        <v>62</v>
      </c>
      <c r="J53" s="14"/>
      <c r="K53" s="2"/>
    </row>
    <row r="54" spans="1:11" ht="13.5" thickBot="1">
      <c r="A54" s="14"/>
      <c r="B54" s="16">
        <v>18</v>
      </c>
      <c r="C54" s="40">
        <f t="shared" si="3"/>
        <v>57</v>
      </c>
      <c r="D54" s="14"/>
      <c r="E54" s="16">
        <v>18</v>
      </c>
      <c r="F54" s="39">
        <f t="shared" si="4"/>
        <v>56</v>
      </c>
      <c r="G54" s="14"/>
      <c r="H54" s="16">
        <v>18</v>
      </c>
      <c r="I54" s="40">
        <f t="shared" si="5"/>
        <v>63</v>
      </c>
      <c r="J54" s="14"/>
      <c r="K54" s="2"/>
    </row>
    <row r="55" spans="1:11" ht="13.5" thickBot="1">
      <c r="A55" s="14"/>
      <c r="B55" s="16">
        <v>19</v>
      </c>
      <c r="C55" s="40">
        <f t="shared" si="3"/>
        <v>58</v>
      </c>
      <c r="D55" s="14"/>
      <c r="E55" s="16">
        <v>19</v>
      </c>
      <c r="F55" s="39">
        <f t="shared" si="4"/>
        <v>57</v>
      </c>
      <c r="G55" s="14"/>
      <c r="H55" s="16">
        <v>19</v>
      </c>
      <c r="I55" s="40">
        <f t="shared" si="5"/>
        <v>64</v>
      </c>
      <c r="J55" s="14"/>
      <c r="K55" s="2"/>
    </row>
    <row r="56" spans="1:11" ht="13.5" thickBot="1">
      <c r="A56" s="14"/>
      <c r="B56" s="16">
        <v>20</v>
      </c>
      <c r="C56" s="40">
        <f t="shared" si="3"/>
        <v>59</v>
      </c>
      <c r="D56" s="14"/>
      <c r="E56" s="16">
        <v>20</v>
      </c>
      <c r="F56" s="39">
        <f t="shared" si="4"/>
        <v>58</v>
      </c>
      <c r="G56" s="14"/>
      <c r="H56" s="16">
        <v>20</v>
      </c>
      <c r="I56" s="40">
        <f t="shared" si="5"/>
        <v>65</v>
      </c>
      <c r="J56" s="14"/>
      <c r="K56" s="2"/>
    </row>
    <row r="57" spans="1:11" ht="13.5" thickBot="1">
      <c r="A57" s="14"/>
      <c r="B57" s="29">
        <v>21</v>
      </c>
      <c r="C57" s="40">
        <f t="shared" si="3"/>
        <v>60</v>
      </c>
      <c r="D57" s="14"/>
      <c r="E57" s="29">
        <v>21</v>
      </c>
      <c r="F57" s="39">
        <f t="shared" si="4"/>
        <v>59</v>
      </c>
      <c r="G57" s="14"/>
      <c r="H57" s="29">
        <v>21</v>
      </c>
      <c r="I57" s="40">
        <f t="shared" si="5"/>
        <v>66</v>
      </c>
      <c r="J57" s="14"/>
      <c r="K57" s="2"/>
    </row>
    <row r="58" spans="1:11" ht="0.75" customHeight="1" thickBot="1">
      <c r="A58" s="14"/>
      <c r="B58" s="28"/>
      <c r="C58" s="27"/>
      <c r="D58" s="14"/>
      <c r="E58" s="27"/>
      <c r="F58" s="27"/>
      <c r="G58" s="14"/>
      <c r="H58" s="27"/>
      <c r="I58" s="27"/>
      <c r="J58" s="14"/>
      <c r="K58" s="2"/>
    </row>
    <row r="59" spans="1:11" ht="13.5" thickBot="1">
      <c r="A59" s="14"/>
      <c r="B59" s="149" t="s">
        <v>27</v>
      </c>
      <c r="C59" s="150"/>
      <c r="D59" s="14"/>
      <c r="E59" s="123" t="s">
        <v>26</v>
      </c>
      <c r="F59" s="124"/>
      <c r="G59" s="14"/>
      <c r="H59" s="123" t="s">
        <v>25</v>
      </c>
      <c r="I59" s="124"/>
      <c r="J59" s="14"/>
      <c r="K59" s="2"/>
    </row>
    <row r="60" spans="1:10" s="22" customFormat="1" ht="13.5" thickBot="1">
      <c r="A60" s="14"/>
      <c r="B60" s="151" t="s">
        <v>24</v>
      </c>
      <c r="C60" s="148"/>
      <c r="D60" s="14"/>
      <c r="E60" s="127" t="s">
        <v>23</v>
      </c>
      <c r="F60" s="129"/>
      <c r="G60" s="14"/>
      <c r="H60" s="147" t="s">
        <v>22</v>
      </c>
      <c r="I60" s="148"/>
      <c r="J60" s="14"/>
    </row>
    <row r="61" spans="1:11" ht="13.5" thickBot="1">
      <c r="A61" s="14"/>
      <c r="B61" s="146" t="s">
        <v>43</v>
      </c>
      <c r="C61" s="129"/>
      <c r="D61" s="14"/>
      <c r="E61" s="125" t="s">
        <v>42</v>
      </c>
      <c r="F61" s="126"/>
      <c r="G61" s="14"/>
      <c r="H61" s="125" t="s">
        <v>42</v>
      </c>
      <c r="I61" s="126"/>
      <c r="J61" s="14"/>
      <c r="K61" s="2"/>
    </row>
    <row r="62" spans="1:11" ht="13.5" thickBot="1">
      <c r="A62" s="14"/>
      <c r="B62" s="18" t="s">
        <v>21</v>
      </c>
      <c r="C62" s="17" t="s">
        <v>20</v>
      </c>
      <c r="D62" s="14"/>
      <c r="E62" s="21" t="s">
        <v>21</v>
      </c>
      <c r="F62" s="20" t="s">
        <v>20</v>
      </c>
      <c r="G62" s="14"/>
      <c r="H62" s="18" t="s">
        <v>21</v>
      </c>
      <c r="I62" s="20" t="s">
        <v>20</v>
      </c>
      <c r="J62" s="14"/>
      <c r="K62" s="2"/>
    </row>
    <row r="63" spans="1:11" ht="13.5" thickBot="1">
      <c r="A63" s="14"/>
      <c r="B63" s="16">
        <v>1</v>
      </c>
      <c r="C63" s="40">
        <v>39</v>
      </c>
      <c r="D63" s="14"/>
      <c r="E63" s="16">
        <v>1</v>
      </c>
      <c r="F63" s="39">
        <v>50</v>
      </c>
      <c r="G63" s="14"/>
      <c r="H63" s="16">
        <v>1</v>
      </c>
      <c r="I63" s="40">
        <v>34.75</v>
      </c>
      <c r="J63" s="14"/>
      <c r="K63" s="2"/>
    </row>
    <row r="64" spans="1:11" ht="13.5" thickBot="1">
      <c r="A64" s="14"/>
      <c r="B64" s="16">
        <v>2</v>
      </c>
      <c r="C64" s="40">
        <v>39</v>
      </c>
      <c r="D64" s="14"/>
      <c r="E64" s="16">
        <v>2</v>
      </c>
      <c r="F64" s="39">
        <v>50</v>
      </c>
      <c r="G64" s="14"/>
      <c r="H64" s="16">
        <v>2</v>
      </c>
      <c r="I64" s="40">
        <v>34.75</v>
      </c>
      <c r="J64" s="14"/>
      <c r="K64" s="2"/>
    </row>
    <row r="65" spans="1:11" ht="13.5" thickBot="1">
      <c r="A65" s="14"/>
      <c r="B65" s="16">
        <v>3</v>
      </c>
      <c r="C65" s="40">
        <v>39</v>
      </c>
      <c r="D65" s="14"/>
      <c r="E65" s="16">
        <v>3</v>
      </c>
      <c r="F65" s="39">
        <v>50</v>
      </c>
      <c r="G65" s="14"/>
      <c r="H65" s="16">
        <v>3</v>
      </c>
      <c r="I65" s="40">
        <v>34.75</v>
      </c>
      <c r="J65" s="14"/>
      <c r="K65" s="2"/>
    </row>
    <row r="66" spans="1:11" ht="13.5" thickBot="1">
      <c r="A66" s="14"/>
      <c r="B66" s="16">
        <v>4</v>
      </c>
      <c r="C66" s="40">
        <v>39</v>
      </c>
      <c r="D66" s="14"/>
      <c r="E66" s="16">
        <v>4</v>
      </c>
      <c r="F66" s="39">
        <v>50</v>
      </c>
      <c r="G66" s="14"/>
      <c r="H66" s="16">
        <v>4</v>
      </c>
      <c r="I66" s="40">
        <v>34.75</v>
      </c>
      <c r="J66" s="14"/>
      <c r="K66" s="2"/>
    </row>
    <row r="67" spans="1:11" ht="13.5" thickBot="1">
      <c r="A67" s="14"/>
      <c r="B67" s="16">
        <v>5</v>
      </c>
      <c r="C67" s="40">
        <f aca="true" t="shared" si="6" ref="C67:C83">SUM(C66+1)</f>
        <v>40</v>
      </c>
      <c r="D67" s="14"/>
      <c r="E67" s="16">
        <v>5</v>
      </c>
      <c r="F67" s="39">
        <f aca="true" t="shared" si="7" ref="F67:F83">SUM(F66+1)</f>
        <v>51</v>
      </c>
      <c r="G67" s="14"/>
      <c r="H67" s="16">
        <v>5</v>
      </c>
      <c r="I67" s="40">
        <f aca="true" t="shared" si="8" ref="I67:I83">SUM(I66+1)</f>
        <v>35.75</v>
      </c>
      <c r="J67" s="14"/>
      <c r="K67" s="2"/>
    </row>
    <row r="68" spans="1:11" ht="13.5" thickBot="1">
      <c r="A68" s="14"/>
      <c r="B68" s="16">
        <v>6</v>
      </c>
      <c r="C68" s="40">
        <f t="shared" si="6"/>
        <v>41</v>
      </c>
      <c r="D68" s="14"/>
      <c r="E68" s="16">
        <v>6</v>
      </c>
      <c r="F68" s="39">
        <f t="shared" si="7"/>
        <v>52</v>
      </c>
      <c r="G68" s="14"/>
      <c r="H68" s="16">
        <v>6</v>
      </c>
      <c r="I68" s="40">
        <f t="shared" si="8"/>
        <v>36.75</v>
      </c>
      <c r="J68" s="14"/>
      <c r="K68" s="2"/>
    </row>
    <row r="69" spans="1:11" ht="13.5" thickBot="1">
      <c r="A69" s="14"/>
      <c r="B69" s="16">
        <v>7</v>
      </c>
      <c r="C69" s="40">
        <f t="shared" si="6"/>
        <v>42</v>
      </c>
      <c r="D69" s="14"/>
      <c r="E69" s="16">
        <v>7</v>
      </c>
      <c r="F69" s="39">
        <f t="shared" si="7"/>
        <v>53</v>
      </c>
      <c r="G69" s="14"/>
      <c r="H69" s="16">
        <v>7</v>
      </c>
      <c r="I69" s="40">
        <f t="shared" si="8"/>
        <v>37.75</v>
      </c>
      <c r="J69" s="14"/>
      <c r="K69" s="2"/>
    </row>
    <row r="70" spans="1:11" ht="13.5" thickBot="1">
      <c r="A70" s="14"/>
      <c r="B70" s="16">
        <v>8</v>
      </c>
      <c r="C70" s="40">
        <f t="shared" si="6"/>
        <v>43</v>
      </c>
      <c r="D70" s="14"/>
      <c r="E70" s="16">
        <v>8</v>
      </c>
      <c r="F70" s="39">
        <f t="shared" si="7"/>
        <v>54</v>
      </c>
      <c r="G70" s="14"/>
      <c r="H70" s="16">
        <v>8</v>
      </c>
      <c r="I70" s="40">
        <f t="shared" si="8"/>
        <v>38.75</v>
      </c>
      <c r="J70" s="14"/>
      <c r="K70" s="2"/>
    </row>
    <row r="71" spans="1:11" ht="13.5" thickBot="1">
      <c r="A71" s="14"/>
      <c r="B71" s="16">
        <v>9</v>
      </c>
      <c r="C71" s="40">
        <f t="shared" si="6"/>
        <v>44</v>
      </c>
      <c r="D71" s="14"/>
      <c r="E71" s="16">
        <v>9</v>
      </c>
      <c r="F71" s="39">
        <f t="shared" si="7"/>
        <v>55</v>
      </c>
      <c r="G71" s="14"/>
      <c r="H71" s="16">
        <v>9</v>
      </c>
      <c r="I71" s="40">
        <f t="shared" si="8"/>
        <v>39.75</v>
      </c>
      <c r="J71" s="14"/>
      <c r="K71" s="2"/>
    </row>
    <row r="72" spans="1:11" ht="13.5" thickBot="1">
      <c r="A72" s="14"/>
      <c r="B72" s="16">
        <v>10</v>
      </c>
      <c r="C72" s="40">
        <f t="shared" si="6"/>
        <v>45</v>
      </c>
      <c r="D72" s="14"/>
      <c r="E72" s="16">
        <v>10</v>
      </c>
      <c r="F72" s="39">
        <f t="shared" si="7"/>
        <v>56</v>
      </c>
      <c r="G72" s="14"/>
      <c r="H72" s="16">
        <v>10</v>
      </c>
      <c r="I72" s="40">
        <f t="shared" si="8"/>
        <v>40.75</v>
      </c>
      <c r="J72" s="14"/>
      <c r="K72" s="2"/>
    </row>
    <row r="73" spans="1:11" ht="13.5" thickBot="1">
      <c r="A73" s="14"/>
      <c r="B73" s="16">
        <v>11</v>
      </c>
      <c r="C73" s="40">
        <f t="shared" si="6"/>
        <v>46</v>
      </c>
      <c r="D73" s="14"/>
      <c r="E73" s="16">
        <v>11</v>
      </c>
      <c r="F73" s="39">
        <f t="shared" si="7"/>
        <v>57</v>
      </c>
      <c r="G73" s="14"/>
      <c r="H73" s="16">
        <v>11</v>
      </c>
      <c r="I73" s="40">
        <f t="shared" si="8"/>
        <v>41.75</v>
      </c>
      <c r="J73" s="14"/>
      <c r="K73" s="2"/>
    </row>
    <row r="74" spans="1:11" ht="13.5" thickBot="1">
      <c r="A74" s="14"/>
      <c r="B74" s="16">
        <v>12</v>
      </c>
      <c r="C74" s="40">
        <f t="shared" si="6"/>
        <v>47</v>
      </c>
      <c r="D74" s="14"/>
      <c r="E74" s="16">
        <v>12</v>
      </c>
      <c r="F74" s="39">
        <f t="shared" si="7"/>
        <v>58</v>
      </c>
      <c r="G74" s="14"/>
      <c r="H74" s="16">
        <v>12</v>
      </c>
      <c r="I74" s="40">
        <f t="shared" si="8"/>
        <v>42.75</v>
      </c>
      <c r="J74" s="14"/>
      <c r="K74" s="2"/>
    </row>
    <row r="75" spans="1:11" ht="13.5" thickBot="1">
      <c r="A75" s="14"/>
      <c r="B75" s="16">
        <v>13</v>
      </c>
      <c r="C75" s="40">
        <f t="shared" si="6"/>
        <v>48</v>
      </c>
      <c r="D75" s="14"/>
      <c r="E75" s="16">
        <v>13</v>
      </c>
      <c r="F75" s="39">
        <f t="shared" si="7"/>
        <v>59</v>
      </c>
      <c r="G75" s="14"/>
      <c r="H75" s="16">
        <v>13</v>
      </c>
      <c r="I75" s="40">
        <f t="shared" si="8"/>
        <v>43.75</v>
      </c>
      <c r="J75" s="14"/>
      <c r="K75" s="2"/>
    </row>
    <row r="76" spans="1:11" ht="13.5" thickBot="1">
      <c r="A76" s="14"/>
      <c r="B76" s="16">
        <v>14</v>
      </c>
      <c r="C76" s="40">
        <f t="shared" si="6"/>
        <v>49</v>
      </c>
      <c r="D76" s="14"/>
      <c r="E76" s="16">
        <v>14</v>
      </c>
      <c r="F76" s="39">
        <f t="shared" si="7"/>
        <v>60</v>
      </c>
      <c r="G76" s="14"/>
      <c r="H76" s="16">
        <v>14</v>
      </c>
      <c r="I76" s="40">
        <f t="shared" si="8"/>
        <v>44.75</v>
      </c>
      <c r="J76" s="14"/>
      <c r="K76" s="2"/>
    </row>
    <row r="77" spans="1:11" ht="13.5" thickBot="1">
      <c r="A77" s="14"/>
      <c r="B77" s="16">
        <v>15</v>
      </c>
      <c r="C77" s="40">
        <f t="shared" si="6"/>
        <v>50</v>
      </c>
      <c r="D77" s="14"/>
      <c r="E77" s="16">
        <v>15</v>
      </c>
      <c r="F77" s="39">
        <f t="shared" si="7"/>
        <v>61</v>
      </c>
      <c r="G77" s="14"/>
      <c r="H77" s="16">
        <v>15</v>
      </c>
      <c r="I77" s="40">
        <f t="shared" si="8"/>
        <v>45.75</v>
      </c>
      <c r="J77" s="14"/>
      <c r="K77" s="2"/>
    </row>
    <row r="78" spans="1:11" ht="13.5" thickBot="1">
      <c r="A78" s="14"/>
      <c r="B78" s="16">
        <v>16</v>
      </c>
      <c r="C78" s="40">
        <f t="shared" si="6"/>
        <v>51</v>
      </c>
      <c r="D78" s="14"/>
      <c r="E78" s="16">
        <v>16</v>
      </c>
      <c r="F78" s="39">
        <f t="shared" si="7"/>
        <v>62</v>
      </c>
      <c r="G78" s="14"/>
      <c r="H78" s="16">
        <v>16</v>
      </c>
      <c r="I78" s="40">
        <f t="shared" si="8"/>
        <v>46.75</v>
      </c>
      <c r="J78" s="14"/>
      <c r="K78" s="2"/>
    </row>
    <row r="79" spans="1:11" ht="13.5" thickBot="1">
      <c r="A79" s="14"/>
      <c r="B79" s="16">
        <v>17</v>
      </c>
      <c r="C79" s="40">
        <f t="shared" si="6"/>
        <v>52</v>
      </c>
      <c r="D79" s="14"/>
      <c r="E79" s="16">
        <v>17</v>
      </c>
      <c r="F79" s="39">
        <f t="shared" si="7"/>
        <v>63</v>
      </c>
      <c r="G79" s="14"/>
      <c r="H79" s="16">
        <v>17</v>
      </c>
      <c r="I79" s="40">
        <f t="shared" si="8"/>
        <v>47.75</v>
      </c>
      <c r="J79" s="14"/>
      <c r="K79" s="2"/>
    </row>
    <row r="80" spans="1:11" ht="13.5" thickBot="1">
      <c r="A80" s="14"/>
      <c r="B80" s="16">
        <v>18</v>
      </c>
      <c r="C80" s="40">
        <f t="shared" si="6"/>
        <v>53</v>
      </c>
      <c r="D80" s="14"/>
      <c r="E80" s="16">
        <v>18</v>
      </c>
      <c r="F80" s="39">
        <f t="shared" si="7"/>
        <v>64</v>
      </c>
      <c r="G80" s="14"/>
      <c r="H80" s="16">
        <v>18</v>
      </c>
      <c r="I80" s="40">
        <f t="shared" si="8"/>
        <v>48.75</v>
      </c>
      <c r="J80" s="14"/>
      <c r="K80" s="2"/>
    </row>
    <row r="81" spans="1:11" ht="13.5" thickBot="1">
      <c r="A81" s="14"/>
      <c r="B81" s="16">
        <v>19</v>
      </c>
      <c r="C81" s="40">
        <f t="shared" si="6"/>
        <v>54</v>
      </c>
      <c r="D81" s="14"/>
      <c r="E81" s="16">
        <v>19</v>
      </c>
      <c r="F81" s="39">
        <f t="shared" si="7"/>
        <v>65</v>
      </c>
      <c r="G81" s="14"/>
      <c r="H81" s="16">
        <v>19</v>
      </c>
      <c r="I81" s="40">
        <f t="shared" si="8"/>
        <v>49.75</v>
      </c>
      <c r="J81" s="14"/>
      <c r="K81" s="2"/>
    </row>
    <row r="82" spans="1:11" ht="13.5" thickBot="1">
      <c r="A82" s="14"/>
      <c r="B82" s="16">
        <v>20</v>
      </c>
      <c r="C82" s="40">
        <f t="shared" si="6"/>
        <v>55</v>
      </c>
      <c r="D82" s="14"/>
      <c r="E82" s="16">
        <v>20</v>
      </c>
      <c r="F82" s="39">
        <f t="shared" si="7"/>
        <v>66</v>
      </c>
      <c r="G82" s="14"/>
      <c r="H82" s="16">
        <v>20</v>
      </c>
      <c r="I82" s="40">
        <f t="shared" si="8"/>
        <v>50.75</v>
      </c>
      <c r="J82" s="14"/>
      <c r="K82" s="2"/>
    </row>
    <row r="83" spans="1:11" ht="13.5" thickBot="1">
      <c r="A83" s="14"/>
      <c r="B83" s="15">
        <v>21</v>
      </c>
      <c r="C83" s="40">
        <f t="shared" si="6"/>
        <v>56</v>
      </c>
      <c r="D83" s="14"/>
      <c r="E83" s="15">
        <v>21</v>
      </c>
      <c r="F83" s="39">
        <f t="shared" si="7"/>
        <v>67</v>
      </c>
      <c r="G83" s="19"/>
      <c r="H83" s="15">
        <v>21</v>
      </c>
      <c r="I83" s="40">
        <f t="shared" si="8"/>
        <v>51.75</v>
      </c>
      <c r="J83" s="19"/>
      <c r="K83" s="2"/>
    </row>
    <row r="84" spans="1:12" ht="14.25" customHeight="1" thickBot="1">
      <c r="A84" s="26"/>
      <c r="B84" s="25"/>
      <c r="C84" s="25"/>
      <c r="D84" s="25"/>
      <c r="E84" s="25"/>
      <c r="F84" s="24"/>
      <c r="G84" s="24"/>
      <c r="H84" s="24"/>
      <c r="I84" s="24"/>
      <c r="J84" s="23"/>
      <c r="K84" s="22"/>
      <c r="L84" s="22"/>
    </row>
    <row r="86" spans="1:10" ht="12.75">
      <c r="A86" s="144" t="s">
        <v>41</v>
      </c>
      <c r="B86" s="145"/>
      <c r="C86" s="145"/>
      <c r="D86" s="145"/>
      <c r="E86" s="145"/>
      <c r="F86" s="145"/>
      <c r="G86" s="145"/>
      <c r="H86" s="145"/>
      <c r="I86" s="145"/>
      <c r="J86" s="145"/>
    </row>
    <row r="87" spans="1:10" ht="12.75">
      <c r="A87" s="145"/>
      <c r="B87" s="145"/>
      <c r="C87" s="145"/>
      <c r="D87" s="145"/>
      <c r="E87" s="145"/>
      <c r="F87" s="145"/>
      <c r="G87" s="145"/>
      <c r="H87" s="145"/>
      <c r="I87" s="145"/>
      <c r="J87" s="145"/>
    </row>
    <row r="88" spans="1:10" ht="12.75">
      <c r="A88" s="145"/>
      <c r="B88" s="145"/>
      <c r="C88" s="145"/>
      <c r="D88" s="145"/>
      <c r="E88" s="145"/>
      <c r="F88" s="145"/>
      <c r="G88" s="145"/>
      <c r="H88" s="145"/>
      <c r="I88" s="145"/>
      <c r="J88" s="145"/>
    </row>
  </sheetData>
  <sheetProtection selectLockedCells="1"/>
  <mergeCells count="33">
    <mergeCell ref="B60:C60"/>
    <mergeCell ref="E60:F60"/>
    <mergeCell ref="H61:I61"/>
    <mergeCell ref="H34:I34"/>
    <mergeCell ref="B33:C33"/>
    <mergeCell ref="B9:C9"/>
    <mergeCell ref="H9:I9"/>
    <mergeCell ref="A86:J88"/>
    <mergeCell ref="H59:I59"/>
    <mergeCell ref="E61:F61"/>
    <mergeCell ref="B61:C61"/>
    <mergeCell ref="H60:I60"/>
    <mergeCell ref="B35:C35"/>
    <mergeCell ref="E35:F35"/>
    <mergeCell ref="H35:I35"/>
    <mergeCell ref="B59:C59"/>
    <mergeCell ref="E59:F59"/>
    <mergeCell ref="H8:I8"/>
    <mergeCell ref="E8:F8"/>
    <mergeCell ref="B1:J2"/>
    <mergeCell ref="H7:I7"/>
    <mergeCell ref="H33:I33"/>
    <mergeCell ref="E7:F7"/>
    <mergeCell ref="F4:I4"/>
    <mergeCell ref="A3:J3"/>
    <mergeCell ref="B8:C8"/>
    <mergeCell ref="E5:G5"/>
    <mergeCell ref="B4:E4"/>
    <mergeCell ref="E33:F33"/>
    <mergeCell ref="E9:F9"/>
    <mergeCell ref="B34:C34"/>
    <mergeCell ref="E34:F34"/>
    <mergeCell ref="B7:C7"/>
  </mergeCells>
  <hyperlinks>
    <hyperlink ref="F4" r:id="rId1" display="http://fidelitydesktop.com/sections/transferTaxes.asp"/>
  </hyperlinks>
  <printOptions/>
  <pageMargins left="0.75" right="0.75" top="1" bottom="1" header="0.5" footer="0.5"/>
  <pageSetup horizontalDpi="600" verticalDpi="600" orientation="portrait" scale="83" r:id="rId2"/>
  <rowBreaks count="1" manualBreakCount="1">
    <brk id="5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Fidelity National Financial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Chris.Burhans</dc:creator>
  <cp:keywords/>
  <dc:description/>
  <cp:lastModifiedBy>Rhythm</cp:lastModifiedBy>
  <cp:lastPrinted>2015-01-28T22:00:58Z</cp:lastPrinted>
  <dcterms:created xsi:type="dcterms:W3CDTF">2009-11-23T17:05:06Z</dcterms:created>
  <dcterms:modified xsi:type="dcterms:W3CDTF">2019-04-26T13:12:14Z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